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activeTab="0"/>
  </bookViews>
  <sheets>
    <sheet name="FORMULAIRE D'EXPOSANT-FRANCAIS" sheetId="1" r:id="rId1"/>
  </sheets>
  <definedNames>
    <definedName name="_xlnm.Print_Area" localSheetId="0">'FORMULAIRE D''EXPOSANT-FRANCAIS'!$A$1:$L$108</definedName>
  </definedNames>
  <calcPr fullCalcOnLoad="1"/>
</workbook>
</file>

<file path=xl/sharedStrings.xml><?xml version="1.0" encoding="utf-8"?>
<sst xmlns="http://schemas.openxmlformats.org/spreadsheetml/2006/main" count="137" uniqueCount="133">
  <si>
    <t>TOTAL</t>
  </si>
  <si>
    <t>TOTAL:</t>
  </si>
  <si>
    <t>DATE:</t>
  </si>
  <si>
    <t>Ontario</t>
  </si>
  <si>
    <t>Manitoba</t>
  </si>
  <si>
    <t>Saskatchewan</t>
  </si>
  <si>
    <t>Alberta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</si>
  <si>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</si>
  <si>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</si>
  <si>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</si>
  <si>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</si>
  <si>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</si>
  <si>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</si>
  <si>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</si>
  <si>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</si>
  <si>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COMPAGNIE:</t>
  </si>
  <si>
    <t>RUE:</t>
  </si>
  <si>
    <t>VILLE:</t>
  </si>
  <si>
    <t>PROV / ÉTAT:</t>
  </si>
  <si>
    <t>COURRIEL:</t>
  </si>
  <si>
    <t>COMMANDÉ PAR:</t>
  </si>
  <si>
    <t>CODE POSTAL:</t>
  </si>
  <si>
    <t>DATE DE L'INSTALLATION:</t>
  </si>
  <si>
    <t>HEURE:</t>
  </si>
  <si>
    <t>AFFICHAGE ÉCRANS PLAT &amp; PROJECTEURS POUR ORDINATEURS</t>
  </si>
  <si>
    <t>N° BON DE COMMANDE:</t>
  </si>
  <si>
    <t>N° TÉLÉPHONE:</t>
  </si>
  <si>
    <t>LECTEUR DVD - MULTIZONE</t>
  </si>
  <si>
    <t>TABLE DE PROJECTION AVEC JUPE</t>
  </si>
  <si>
    <t>MICROPHONE SANS FIL</t>
  </si>
  <si>
    <t>SOUS-TOTAL:</t>
  </si>
  <si>
    <t>PAIEMENT</t>
  </si>
  <si>
    <t>Pour plus d'information, veuillez contacter:</t>
  </si>
  <si>
    <t>ACCESSOIRES VIDÉO</t>
  </si>
  <si>
    <t>AUTRE</t>
  </si>
  <si>
    <t>TERMES ET CONDITIONS</t>
  </si>
  <si>
    <t>BON DE COMMANDE 
ÉQUIPEMENT AUDIOVISUEL ET INFORMATIQUE</t>
  </si>
  <si>
    <t>Télécopieur :</t>
  </si>
  <si>
    <t>NOM DE L'EXPOSITION:</t>
  </si>
  <si>
    <t>EMPLACEMENT:</t>
  </si>
  <si>
    <t>DÉBUT DE L'EXPOSITION:</t>
  </si>
  <si>
    <t>FIN DE L'EXPOSITION:</t>
  </si>
  <si>
    <t>N° DE KIOSQUE:</t>
  </si>
  <si>
    <t>HÔTEL DU REPRÉSENTANT:</t>
  </si>
  <si>
    <t>REPRÉSENTANT SUR LE SITE:</t>
  </si>
  <si>
    <t>QUANTITÉ</t>
  </si>
  <si>
    <t>TAUX ÉVÉNEMENT</t>
  </si>
  <si>
    <t>VEUILLEZ COMMUNIQUER AVEC NOUS SI CE QUE VOUS CHERCHEZ N'EST PAS SUR LA LISTE !</t>
  </si>
  <si>
    <t>LIVRAISON &amp; CUEILLETTE</t>
  </si>
  <si>
    <t>(CLIQUEZ SUR "PAIEMENT"  ET UTILISEZ LA FLÈCHE POUR SÉLECTIONNER LE MODE)</t>
  </si>
  <si>
    <t>N° DE CARTE DE CRÉDIT:</t>
  </si>
  <si>
    <t>DATE D'EXPIRATION:</t>
  </si>
  <si>
    <t>SIGNATURE AUTORISÉE:</t>
  </si>
  <si>
    <t>TÉLÉPHONE</t>
  </si>
  <si>
    <t>TÉLÉCOPIEUR</t>
  </si>
  <si>
    <t>Les bons de commande reçus moins de 7 jours avant la date d'installation pourraient être sujets à des frais additionnels.</t>
  </si>
  <si>
    <t>ÉQUIPEMENT AUDIO</t>
  </si>
  <si>
    <t>LECTEUR CD</t>
  </si>
  <si>
    <t xml:space="preserve">(SYSTÈME DE SON REQUIS) </t>
  </si>
  <si>
    <t>(À MAIN, LAVALIER OU DE TÊTE)</t>
  </si>
  <si>
    <t>ÉQUIPEMENT DISPONIBLE</t>
  </si>
  <si>
    <t>MAIN D'OEUVRE - ADDITIONNEL:</t>
  </si>
  <si>
    <t>EXEMPTION DE LA TVQ:</t>
  </si>
  <si>
    <t>NOM APPARAISSANT SUR LA CARTE:</t>
  </si>
  <si>
    <t>ORDINATEUR DE BUREAU STANDARD</t>
  </si>
  <si>
    <t xml:space="preserve">ORDINATEUR PORTABLE </t>
  </si>
  <si>
    <t>ACCESSOIRES INFORMATIQUES</t>
  </si>
  <si>
    <t>IMPRIMANTE LASER - MONOCOULEUR, 15PPM</t>
  </si>
  <si>
    <t>COMMUNICATEUR ETHERNET 10/100 8 PORTS</t>
  </si>
  <si>
    <t>ÉCRAN TRÉPIED 6 PIEDS</t>
  </si>
  <si>
    <t xml:space="preserve">LE PAIEMENT INTÉGRAL DOIT ACCOMPAGNER VOTRE COMMANDE 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</si>
  <si>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</si>
  <si>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</si>
  <si>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Toute prolongation de la période de location doit être convenue avant la fin de la période de location initiale.</t>
  </si>
  <si>
    <t>Le client accepte d'êre assujetti aux lois s'appliquant aux licences et aux droits d'auteur relativement aux logiciels inclus dans les équipements en location.</t>
  </si>
  <si>
    <t>L'assurance couvrant la valeur de remplacement à neuf de l'équipement en location est sous la responsabiltié du client.</t>
  </si>
  <si>
    <t>ÉQUIPEMENT TOTAL:</t>
  </si>
  <si>
    <t>TVP:</t>
  </si>
  <si>
    <t>Veuillez joindre le paiement intégral à votre commande.</t>
  </si>
  <si>
    <t>Votre représentant autorisé doit être présent à votre kiosque à la date et à l'heure convenues pour prendre livraison de l'équipement.</t>
  </si>
  <si>
    <t>TPS or TVH:</t>
  </si>
  <si>
    <t>INSTRUCTIONS D'UTILISATION</t>
  </si>
  <si>
    <t>Rien de plus simple ! Vous n'avez qu'à compléter le formulaire en ligne, le sauvegarder sur votre bureau et le transmettre par courriel à l'adresse indiquée ci-haut.</t>
  </si>
  <si>
    <t>Terre-Neuve</t>
  </si>
  <si>
    <t>Nouveau-Brunswick</t>
  </si>
  <si>
    <t>Ile-du-Prince-Edouard</t>
  </si>
  <si>
    <t>Nouvelle-Écosse</t>
  </si>
  <si>
    <t>JOUR(S)</t>
  </si>
  <si>
    <t>Colombie Britannique</t>
  </si>
  <si>
    <t>Quebec</t>
  </si>
  <si>
    <t>PAYMENT</t>
  </si>
  <si>
    <t>adresse courriel</t>
  </si>
  <si>
    <t>CABLES &amp; CONSOMMABLES:</t>
  </si>
  <si>
    <t>24" MONITEUR ÉCRAN PLAT ACL</t>
  </si>
  <si>
    <t>SUPPORT DE PLANCHER POUR MONITEUR ÉCRAN PLAT  (LOUÉ AVEC MONITEUR SEUL.)</t>
  </si>
  <si>
    <t>(inclus MONITEUR 17")</t>
  </si>
  <si>
    <t>ENSEMBLE DE PRESENTATEUR IPAD SANS-FIL</t>
  </si>
  <si>
    <t>LECTEUR BLU-RAY</t>
  </si>
  <si>
    <t>40" MONITEUR ÉCRAN PLAT ACL</t>
  </si>
  <si>
    <t xml:space="preserve">52" MONITEUR ÉCRAN PLAT ACL  </t>
  </si>
  <si>
    <t xml:space="preserve">60" MONITEUR ÉCRAN PLAT ACL </t>
  </si>
  <si>
    <t xml:space="preserve">TABLETTE POUR SUPPORT DE PLANCHER </t>
  </si>
  <si>
    <t>LECTEURS VIDÉO (voir les moniteurs ci-haut)</t>
  </si>
  <si>
    <t xml:space="preserve">SYSTÈME DE SON POUR KIOSQUE 1 </t>
  </si>
  <si>
    <t>SYSTÈME DE SON POUR KIOSQUE 2</t>
  </si>
  <si>
    <t>(2 HAUT-PARLEURS, MÉLANGEUR/AMPLI)</t>
  </si>
  <si>
    <t>(2 HAUT-PARLEURS, MÉL./AMPLI, LECT CD, MICRO SANS FIL)</t>
  </si>
  <si>
    <r>
      <t xml:space="preserve">ORDINATEURS </t>
    </r>
    <r>
      <rPr>
        <sz val="9"/>
        <rFont val="Arial Black"/>
        <family val="2"/>
      </rPr>
      <t>(Tous nos ordinateurs sont fournis avec Ethernet 10/100, Windows et les logiciels bureautiques Office)</t>
    </r>
  </si>
  <si>
    <t xml:space="preserve">Des frais administratifs s’appliqueront sur toutes transactions de carte crédit supérieures à 5 000$. </t>
  </si>
  <si>
    <t>Un avis écrit d'annulation doit parvenir à notre bureau 5 jours ouvrables avant la date d'installation, à défaut de quoi des frais d'une journée de location seront exigés.</t>
  </si>
  <si>
    <t>L'équipement demeure sous votre responsabilité jusqu'à ce qu'un représentant de Freeman audiovisuel vienne le ramasser.</t>
  </si>
  <si>
    <t>Freeman audiovisuel décline toute responsabilité à l'égard des problèmes de performance de l'équipement causés par les logiciels appartenant au client.</t>
  </si>
  <si>
    <t>INSTALLATION/DÉMONTAGE :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</si>
  <si>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</si>
  <si>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</si>
  <si>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</si>
  <si>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</si>
  <si>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</si>
  <si>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</si>
  <si>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70" MONITEUR ÉCRAN PLAT ACL</t>
  </si>
  <si>
    <t>55" MONITEUR ÉCRAN PLAT ACL</t>
  </si>
  <si>
    <t>40" MONITEUR TACTILE ÉCRAN PLAT ACL</t>
  </si>
  <si>
    <t>55" MONITEUR TACTILE ÉCRAN PLAT ACL</t>
  </si>
  <si>
    <t>dollars Canadien</t>
  </si>
  <si>
    <t>Palais des congrès de Montréal</t>
  </si>
  <si>
    <t>Comiccon de Montréal 2018</t>
  </si>
  <si>
    <t>5 juillet 2018</t>
  </si>
  <si>
    <t>6 juillet 2018</t>
  </si>
  <si>
    <t>8 juillet 2018</t>
  </si>
  <si>
    <t>Éric Gagné</t>
  </si>
  <si>
    <t>eric.gagne@freemanco.com</t>
  </si>
  <si>
    <t>514-829-9071</t>
  </si>
  <si>
    <t>514-868-6658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</si>
</sst>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0\ %"/>
    <numFmt numFmtId="182" formatCode="0.0\ %"/>
    <numFmt numFmtId="183" formatCode="0.00\ %"/>
    <numFmt numFmtId="184" formatCode="0.0%"/>
    <numFmt numFmtId="185" formatCode="&quot;$&quot;#,##0"/>
    <numFmt numFmtId="186" formatCode="0.000%"/>
    <numFmt numFmtId="187" formatCode="0.000\ 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6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u val="single"/>
      <sz val="14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Black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2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180" fontId="0" fillId="0" borderId="18" xfId="0" applyNumberFormat="1" applyBorder="1" applyAlignment="1">
      <alignment/>
    </xf>
    <xf numFmtId="0" fontId="4" fillId="0" borderId="15" xfId="0" applyFont="1" applyBorder="1" applyAlignment="1">
      <alignment horizontal="right" indent="1"/>
    </xf>
    <xf numFmtId="1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4" fontId="4" fillId="0" borderId="15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/>
    </xf>
    <xf numFmtId="185" fontId="10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3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0" fillId="0" borderId="11" xfId="0" applyFont="1" applyBorder="1" applyAlignment="1">
      <alignment horizontal="left" indent="1"/>
    </xf>
    <xf numFmtId="0" fontId="27" fillId="0" borderId="0" xfId="0" applyFont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3" xfId="0" applyFont="1" applyBorder="1" applyAlignment="1">
      <alignment horizontal="right" indent="1"/>
    </xf>
    <xf numFmtId="0" fontId="25" fillId="0" borderId="16" xfId="0" applyFont="1" applyBorder="1" applyAlignment="1">
      <alignment/>
    </xf>
    <xf numFmtId="0" fontId="24" fillId="0" borderId="0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20" fillId="0" borderId="23" xfId="53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/>
    </xf>
    <xf numFmtId="0" fontId="20" fillId="0" borderId="10" xfId="53" applyFont="1" applyFill="1" applyBorder="1" applyAlignment="1" applyProtection="1">
      <alignment horizontal="left" indent="1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1"/>
    </xf>
    <xf numFmtId="16" fontId="21" fillId="0" borderId="0" xfId="0" applyNumberFormat="1" applyFont="1" applyFill="1" applyAlignment="1">
      <alignment horizontal="left" indent="1"/>
    </xf>
    <xf numFmtId="0" fontId="27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7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left" indent="1"/>
    </xf>
    <xf numFmtId="0" fontId="16" fillId="0" borderId="23" xfId="0" applyFont="1" applyFill="1" applyBorder="1" applyAlignment="1">
      <alignment horizontal="right" indent="1"/>
    </xf>
    <xf numFmtId="0" fontId="28" fillId="0" borderId="23" xfId="0" applyFont="1" applyFill="1" applyBorder="1" applyAlignment="1">
      <alignment horizontal="left"/>
    </xf>
    <xf numFmtId="180" fontId="0" fillId="0" borderId="24" xfId="0" applyNumberFormat="1" applyFill="1" applyBorder="1" applyAlignment="1">
      <alignment/>
    </xf>
    <xf numFmtId="0" fontId="16" fillId="0" borderId="2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left"/>
    </xf>
    <xf numFmtId="180" fontId="0" fillId="0" borderId="26" xfId="0" applyNumberFormat="1" applyFill="1" applyBorder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22" xfId="0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3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0" xfId="0" applyFill="1" applyBorder="1" applyAlignment="1">
      <alignment/>
    </xf>
    <xf numFmtId="0" fontId="30" fillId="32" borderId="16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horizontal="center" vertical="justify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left" vertical="top" indent="1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180" fontId="0" fillId="0" borderId="18" xfId="0" applyNumberFormat="1" applyFill="1" applyBorder="1" applyAlignment="1">
      <alignment/>
    </xf>
    <xf numFmtId="0" fontId="32" fillId="0" borderId="10" xfId="0" applyFont="1" applyFill="1" applyBorder="1" applyAlignment="1" applyProtection="1">
      <alignment/>
      <protection locked="0"/>
    </xf>
    <xf numFmtId="0" fontId="28" fillId="0" borderId="10" xfId="0" applyFont="1" applyBorder="1" applyAlignment="1">
      <alignment horizontal="left" indent="1"/>
    </xf>
    <xf numFmtId="0" fontId="14" fillId="0" borderId="10" xfId="53" applyFill="1" applyBorder="1" applyAlignment="1" applyProtection="1">
      <alignment horizontal="left" vertical="center" indent="1"/>
      <protection locked="0"/>
    </xf>
    <xf numFmtId="9" fontId="2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right" indent="1"/>
    </xf>
    <xf numFmtId="180" fontId="0" fillId="0" borderId="12" xfId="0" applyNumberFormat="1" applyBorder="1" applyAlignment="1">
      <alignment/>
    </xf>
    <xf numFmtId="0" fontId="16" fillId="0" borderId="28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7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8" fillId="0" borderId="22" xfId="0" applyFont="1" applyFill="1" applyBorder="1" applyAlignment="1">
      <alignment horizontal="center" vertical="justify" wrapText="1"/>
    </xf>
    <xf numFmtId="0" fontId="39" fillId="0" borderId="0" xfId="0" applyFont="1" applyBorder="1" applyAlignment="1">
      <alignment horizontal="center" vertical="justify"/>
    </xf>
    <xf numFmtId="0" fontId="35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/>
    </xf>
    <xf numFmtId="0" fontId="20" fillId="0" borderId="23" xfId="53" applyFont="1" applyFill="1" applyBorder="1" applyAlignment="1" applyProtection="1">
      <alignment horizontal="left"/>
      <protection/>
    </xf>
    <xf numFmtId="0" fontId="20" fillId="0" borderId="10" xfId="53" applyFont="1" applyFill="1" applyBorder="1" applyAlignment="1" applyProtection="1">
      <alignment horizontal="left" indent="1"/>
      <protection/>
    </xf>
    <xf numFmtId="0" fontId="40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indent="1"/>
    </xf>
    <xf numFmtId="0" fontId="3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7" fillId="0" borderId="15" xfId="0" applyFont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3" fillId="0" borderId="22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45" fillId="0" borderId="2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16" fontId="3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indent="1"/>
    </xf>
    <xf numFmtId="0" fontId="35" fillId="0" borderId="0" xfId="0" applyFont="1" applyFill="1" applyBorder="1" applyAlignment="1">
      <alignment horizontal="right" indent="1"/>
    </xf>
    <xf numFmtId="180" fontId="33" fillId="0" borderId="0" xfId="0" applyNumberFormat="1" applyFont="1" applyFill="1" applyBorder="1" applyAlignment="1">
      <alignment/>
    </xf>
    <xf numFmtId="180" fontId="33" fillId="0" borderId="0" xfId="0" applyNumberFormat="1" applyFont="1" applyBorder="1" applyAlignment="1">
      <alignment/>
    </xf>
    <xf numFmtId="16" fontId="33" fillId="0" borderId="0" xfId="0" applyNumberFormat="1" applyFont="1" applyFill="1" applyAlignment="1">
      <alignment/>
    </xf>
    <xf numFmtId="0" fontId="4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indent="1"/>
    </xf>
    <xf numFmtId="180" fontId="0" fillId="0" borderId="17" xfId="0" applyNumberFormat="1" applyBorder="1" applyAlignment="1">
      <alignment/>
    </xf>
    <xf numFmtId="0" fontId="0" fillId="0" borderId="29" xfId="0" applyFont="1" applyBorder="1" applyAlignment="1">
      <alignment/>
    </xf>
    <xf numFmtId="0" fontId="2" fillId="0" borderId="27" xfId="0" applyFont="1" applyBorder="1" applyAlignment="1">
      <alignment horizontal="right" indent="1"/>
    </xf>
    <xf numFmtId="180" fontId="0" fillId="0" borderId="30" xfId="0" applyNumberFormat="1" applyBorder="1" applyAlignment="1">
      <alignment/>
    </xf>
    <xf numFmtId="9" fontId="49" fillId="0" borderId="13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center"/>
    </xf>
    <xf numFmtId="0" fontId="8" fillId="32" borderId="31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0" fontId="34" fillId="32" borderId="33" xfId="0" applyFont="1" applyFill="1" applyBorder="1" applyAlignment="1">
      <alignment vertical="center"/>
    </xf>
    <xf numFmtId="0" fontId="8" fillId="32" borderId="34" xfId="0" applyFont="1" applyFill="1" applyBorder="1" applyAlignment="1">
      <alignment vertical="center"/>
    </xf>
    <xf numFmtId="180" fontId="7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0" xfId="0" applyNumberFormat="1" applyBorder="1" applyAlignment="1" applyProtection="1">
      <alignment vertical="center"/>
      <protection hidden="1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 hidden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82" fontId="36" fillId="0" borderId="0" xfId="59" applyNumberFormat="1" applyFont="1" applyBorder="1" applyAlignment="1">
      <alignment horizontal="center" vertical="center"/>
    </xf>
    <xf numFmtId="182" fontId="13" fillId="0" borderId="0" xfId="59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82" fontId="36" fillId="0" borderId="0" xfId="59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34" fillId="32" borderId="15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180" fontId="8" fillId="0" borderId="1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33" fillId="0" borderId="33" xfId="0" applyFon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91" fillId="0" borderId="0" xfId="0" applyFont="1" applyAlignment="1">
      <alignment/>
    </xf>
    <xf numFmtId="16" fontId="91" fillId="0" borderId="0" xfId="0" applyNumberFormat="1" applyFont="1" applyAlignment="1">
      <alignment/>
    </xf>
    <xf numFmtId="0" fontId="92" fillId="33" borderId="0" xfId="0" applyFont="1" applyFill="1" applyBorder="1" applyAlignment="1">
      <alignment horizontal="left" wrapText="1"/>
    </xf>
    <xf numFmtId="0" fontId="92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/>
    </xf>
    <xf numFmtId="15" fontId="91" fillId="33" borderId="0" xfId="0" applyNumberFormat="1" applyFont="1" applyFill="1" applyAlignment="1">
      <alignment/>
    </xf>
    <xf numFmtId="0" fontId="93" fillId="33" borderId="0" xfId="0" applyFont="1" applyFill="1" applyBorder="1" applyAlignment="1">
      <alignment horizontal="left"/>
    </xf>
    <xf numFmtId="182" fontId="93" fillId="33" borderId="0" xfId="59" applyNumberFormat="1" applyFont="1" applyFill="1" applyBorder="1" applyAlignment="1">
      <alignment horizontal="center"/>
    </xf>
    <xf numFmtId="0" fontId="91" fillId="33" borderId="0" xfId="0" applyFont="1" applyFill="1" applyAlignment="1">
      <alignment/>
    </xf>
    <xf numFmtId="22" fontId="91" fillId="33" borderId="0" xfId="0" applyNumberFormat="1" applyFont="1" applyFill="1" applyAlignment="1">
      <alignment/>
    </xf>
    <xf numFmtId="187" fontId="93" fillId="33" borderId="0" xfId="59" applyNumberFormat="1" applyFont="1" applyFill="1" applyBorder="1" applyAlignment="1">
      <alignment horizontal="center"/>
    </xf>
    <xf numFmtId="0" fontId="94" fillId="33" borderId="0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5" fillId="0" borderId="27" xfId="0" applyFont="1" applyBorder="1" applyAlignment="1" applyProtection="1">
      <alignment horizontal="center"/>
      <protection locked="0"/>
    </xf>
    <xf numFmtId="0" fontId="28" fillId="0" borderId="29" xfId="0" applyFont="1" applyBorder="1" applyAlignment="1">
      <alignment vertical="center"/>
    </xf>
    <xf numFmtId="0" fontId="0" fillId="0" borderId="27" xfId="0" applyBorder="1" applyAlignment="1">
      <alignment/>
    </xf>
    <xf numFmtId="0" fontId="33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0" fontId="33" fillId="0" borderId="30" xfId="0" applyFont="1" applyBorder="1" applyAlignment="1">
      <alignment/>
    </xf>
    <xf numFmtId="0" fontId="16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11" fillId="34" borderId="21" xfId="0" applyFont="1" applyFill="1" applyBorder="1" applyAlignment="1">
      <alignment horizontal="righ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10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right"/>
      <protection locked="0"/>
    </xf>
    <xf numFmtId="49" fontId="21" fillId="0" borderId="27" xfId="0" applyNumberFormat="1" applyFont="1" applyBorder="1" applyAlignment="1" applyProtection="1">
      <alignment/>
      <protection locked="0"/>
    </xf>
    <xf numFmtId="49" fontId="23" fillId="0" borderId="27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20" fontId="2" fillId="0" borderId="15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52</xdr:row>
      <xdr:rowOff>19050</xdr:rowOff>
    </xdr:from>
    <xdr:to>
      <xdr:col>6</xdr:col>
      <xdr:colOff>180975</xdr:colOff>
      <xdr:row>54</xdr:row>
      <xdr:rowOff>28575</xdr:rowOff>
    </xdr:to>
    <xdr:sp>
      <xdr:nvSpPr>
        <xdr:cNvPr id="1" name="AutoShape 54"/>
        <xdr:cNvSpPr>
          <a:spLocks/>
        </xdr:cNvSpPr>
      </xdr:nvSpPr>
      <xdr:spPr>
        <a:xfrm>
          <a:off x="4352925" y="9629775"/>
          <a:ext cx="381000" cy="2095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238125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47625</xdr:rowOff>
    </xdr:from>
    <xdr:to>
      <xdr:col>0</xdr:col>
      <xdr:colOff>1019175</xdr:colOff>
      <xdr:row>50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77350"/>
          <a:ext cx="1019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409575</xdr:colOff>
      <xdr:row>0</xdr:row>
      <xdr:rowOff>495300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0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gagne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50"/>
  <sheetViews>
    <sheetView tabSelected="1" zoomScalePageLayoutView="0" workbookViewId="0" topLeftCell="A1">
      <selection activeCell="I2" sqref="I2:L2"/>
    </sheetView>
  </sheetViews>
  <sheetFormatPr defaultColWidth="11.421875" defaultRowHeight="12.75"/>
  <cols>
    <col min="1" max="1" width="20.421875" style="0" customWidth="1"/>
    <col min="2" max="2" width="15.421875" style="0" customWidth="1"/>
    <col min="3" max="3" width="16.28125" style="0" customWidth="1"/>
    <col min="4" max="4" width="13.421875" style="0" customWidth="1"/>
    <col min="5" max="5" width="0.5625" style="111" customWidth="1"/>
    <col min="6" max="6" width="2.140625" style="0" customWidth="1"/>
    <col min="7" max="7" width="23.28125" style="0" customWidth="1"/>
    <col min="8" max="8" width="0.5625" style="111" customWidth="1"/>
    <col min="9" max="9" width="21.421875" style="0" customWidth="1"/>
    <col min="10" max="10" width="13.28125" style="0" customWidth="1"/>
    <col min="11" max="11" width="5.57421875" style="0" customWidth="1"/>
    <col min="12" max="12" width="15.28125" style="0" customWidth="1"/>
    <col min="13" max="13" width="0.85546875" style="0" customWidth="1"/>
    <col min="14" max="14" width="18.7109375" style="111" customWidth="1"/>
    <col min="15" max="15" width="9.28125" style="111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03">
        <v>100</v>
      </c>
      <c r="D1" s="248" t="s">
        <v>89</v>
      </c>
      <c r="E1" s="115"/>
      <c r="F1" s="153">
        <v>3</v>
      </c>
      <c r="G1" s="269" t="s">
        <v>36</v>
      </c>
      <c r="H1" s="269"/>
      <c r="I1" s="270"/>
      <c r="J1" s="270"/>
      <c r="K1" s="270"/>
      <c r="L1" s="270"/>
      <c r="M1" s="21"/>
    </row>
    <row r="2" spans="1:13" ht="18.75" customHeight="1">
      <c r="A2" s="42" t="s">
        <v>15</v>
      </c>
      <c r="B2" s="271"/>
      <c r="C2" s="271"/>
      <c r="D2" s="271"/>
      <c r="E2" s="131"/>
      <c r="F2" s="150"/>
      <c r="G2" s="42" t="s">
        <v>38</v>
      </c>
      <c r="H2" s="114"/>
      <c r="I2" s="271" t="s">
        <v>125</v>
      </c>
      <c r="J2" s="273"/>
      <c r="K2" s="273"/>
      <c r="L2" s="273"/>
      <c r="M2" s="13"/>
    </row>
    <row r="3" spans="1:13" ht="15">
      <c r="A3" s="42" t="s">
        <v>16</v>
      </c>
      <c r="B3" s="272"/>
      <c r="C3" s="272"/>
      <c r="D3" s="272"/>
      <c r="E3" s="131"/>
      <c r="F3" s="150"/>
      <c r="G3" s="42" t="s">
        <v>39</v>
      </c>
      <c r="H3" s="114"/>
      <c r="I3" s="274" t="s">
        <v>124</v>
      </c>
      <c r="J3" s="275"/>
      <c r="K3" s="275"/>
      <c r="L3" s="275"/>
      <c r="M3" s="13"/>
    </row>
    <row r="4" spans="1:13" ht="15">
      <c r="A4" s="42" t="s">
        <v>17</v>
      </c>
      <c r="B4" s="272"/>
      <c r="C4" s="272"/>
      <c r="D4" s="272"/>
      <c r="E4" s="131"/>
      <c r="F4" s="150"/>
      <c r="G4" s="42" t="s">
        <v>42</v>
      </c>
      <c r="H4" s="114"/>
      <c r="I4" s="274"/>
      <c r="J4" s="275"/>
      <c r="K4" s="276"/>
      <c r="L4" s="276"/>
      <c r="M4" s="13"/>
    </row>
    <row r="5" spans="1:13" ht="16.5">
      <c r="A5" s="42" t="s">
        <v>18</v>
      </c>
      <c r="B5" s="92"/>
      <c r="C5" s="9" t="s">
        <v>21</v>
      </c>
      <c r="D5" s="93"/>
      <c r="E5" s="131"/>
      <c r="F5" s="151"/>
      <c r="G5" s="42" t="s">
        <v>22</v>
      </c>
      <c r="H5" s="114"/>
      <c r="I5" s="94" t="s">
        <v>126</v>
      </c>
      <c r="J5" s="44" t="s">
        <v>23</v>
      </c>
      <c r="K5" s="263"/>
      <c r="L5" s="278"/>
      <c r="M5" s="22"/>
    </row>
    <row r="6" spans="1:13" ht="15">
      <c r="A6" s="42" t="s">
        <v>19</v>
      </c>
      <c r="B6" s="274"/>
      <c r="C6" s="277"/>
      <c r="D6" s="277"/>
      <c r="E6" s="132"/>
      <c r="F6" s="152"/>
      <c r="G6" s="42" t="s">
        <v>40</v>
      </c>
      <c r="H6" s="114"/>
      <c r="I6" s="94" t="s">
        <v>127</v>
      </c>
      <c r="J6" s="44" t="s">
        <v>23</v>
      </c>
      <c r="K6" s="279"/>
      <c r="L6" s="280"/>
      <c r="M6" s="22"/>
    </row>
    <row r="7" spans="1:13" ht="16.5">
      <c r="A7" s="42" t="s">
        <v>26</v>
      </c>
      <c r="B7" s="92"/>
      <c r="C7" s="9" t="s">
        <v>37</v>
      </c>
      <c r="D7" s="93"/>
      <c r="E7" s="131"/>
      <c r="F7" s="151"/>
      <c r="G7" s="42" t="s">
        <v>41</v>
      </c>
      <c r="H7" s="114"/>
      <c r="I7" s="94" t="s">
        <v>128</v>
      </c>
      <c r="J7" s="44" t="s">
        <v>23</v>
      </c>
      <c r="K7" s="279"/>
      <c r="L7" s="280"/>
      <c r="M7" s="22"/>
    </row>
    <row r="8" spans="1:13" ht="15">
      <c r="A8" s="42" t="s">
        <v>20</v>
      </c>
      <c r="B8" s="274"/>
      <c r="C8" s="277"/>
      <c r="D8" s="277"/>
      <c r="E8" s="132"/>
      <c r="F8" s="152"/>
      <c r="G8" s="42" t="s">
        <v>44</v>
      </c>
      <c r="H8" s="114"/>
      <c r="I8" s="274"/>
      <c r="J8" s="281"/>
      <c r="K8" s="277"/>
      <c r="L8" s="277"/>
      <c r="M8" s="13"/>
    </row>
    <row r="9" spans="1:13" ht="16.5">
      <c r="A9" s="42" t="s">
        <v>25</v>
      </c>
      <c r="B9" s="92"/>
      <c r="C9" s="9"/>
      <c r="D9" s="93"/>
      <c r="E9" s="131"/>
      <c r="F9" s="151"/>
      <c r="G9" s="42" t="s">
        <v>43</v>
      </c>
      <c r="H9" s="114"/>
      <c r="I9" s="92"/>
      <c r="J9" s="42" t="s">
        <v>26</v>
      </c>
      <c r="K9" s="263"/>
      <c r="L9" s="262"/>
      <c r="M9" s="12"/>
    </row>
    <row r="10" spans="1:13" ht="5.25" customHeight="1" thickBot="1">
      <c r="A10" s="1"/>
      <c r="B10" s="1"/>
      <c r="C10" s="1"/>
      <c r="D10" s="1"/>
      <c r="E10" s="115"/>
      <c r="F10" s="1"/>
      <c r="G10" s="1"/>
      <c r="H10" s="115"/>
      <c r="I10" s="1"/>
      <c r="J10" s="1"/>
      <c r="K10" s="1"/>
      <c r="L10" s="1"/>
      <c r="M10" s="2"/>
    </row>
    <row r="11" ht="6.75" customHeight="1"/>
    <row r="12" spans="1:13" ht="16.5">
      <c r="A12" s="3" t="s">
        <v>45</v>
      </c>
      <c r="B12" s="266" t="s">
        <v>60</v>
      </c>
      <c r="C12" s="266"/>
      <c r="D12" s="266"/>
      <c r="E12" s="266"/>
      <c r="F12" s="266"/>
      <c r="G12" s="266"/>
      <c r="H12" s="266"/>
      <c r="I12" s="266"/>
      <c r="J12" s="43" t="s">
        <v>46</v>
      </c>
      <c r="K12" s="3"/>
      <c r="L12" s="4" t="s">
        <v>0</v>
      </c>
      <c r="M12" s="23"/>
    </row>
    <row r="13" spans="1:15" s="171" customFormat="1" ht="14.25" customHeight="1" thickBot="1">
      <c r="A13" s="161" t="s">
        <v>24</v>
      </c>
      <c r="B13" s="162"/>
      <c r="C13" s="163"/>
      <c r="D13" s="163"/>
      <c r="E13" s="164"/>
      <c r="F13" s="163"/>
      <c r="G13" s="163"/>
      <c r="H13" s="164"/>
      <c r="I13" s="165"/>
      <c r="J13" s="166"/>
      <c r="K13" s="167"/>
      <c r="L13" s="168"/>
      <c r="M13" s="169"/>
      <c r="N13" s="170"/>
      <c r="O13" s="170"/>
    </row>
    <row r="14" spans="1:16" s="185" customFormat="1" ht="14.25" customHeight="1">
      <c r="A14" s="172"/>
      <c r="B14" s="173" t="s">
        <v>93</v>
      </c>
      <c r="C14" s="174"/>
      <c r="D14" s="175"/>
      <c r="E14" s="176"/>
      <c r="F14" s="174"/>
      <c r="G14" s="174"/>
      <c r="H14" s="177"/>
      <c r="I14" s="178"/>
      <c r="J14" s="179">
        <f>120*$F$1</f>
        <v>360</v>
      </c>
      <c r="K14" s="180"/>
      <c r="L14" s="181">
        <f aca="true" t="shared" si="0" ref="L14:L47">+IF(A14="","",+A14*J14)</f>
      </c>
      <c r="M14" s="182"/>
      <c r="N14" s="183"/>
      <c r="O14" s="183"/>
      <c r="P14" s="184"/>
    </row>
    <row r="15" spans="1:16" s="185" customFormat="1" ht="14.25" customHeight="1">
      <c r="A15" s="186"/>
      <c r="B15" s="187" t="s">
        <v>98</v>
      </c>
      <c r="C15" s="36"/>
      <c r="D15" s="35"/>
      <c r="E15" s="133"/>
      <c r="F15" s="36"/>
      <c r="G15" s="36"/>
      <c r="H15" s="116"/>
      <c r="I15" s="188"/>
      <c r="J15" s="179">
        <f>380*$F$1</f>
        <v>1140</v>
      </c>
      <c r="K15" s="180"/>
      <c r="L15" s="181">
        <f t="shared" si="0"/>
      </c>
      <c r="M15" s="182"/>
      <c r="N15" s="190"/>
      <c r="O15" s="191"/>
      <c r="P15" s="192"/>
    </row>
    <row r="16" spans="1:16" s="185" customFormat="1" ht="14.25" customHeight="1">
      <c r="A16" s="186"/>
      <c r="B16" s="187" t="s">
        <v>121</v>
      </c>
      <c r="C16" s="36"/>
      <c r="D16" s="35"/>
      <c r="E16" s="133"/>
      <c r="F16" s="36"/>
      <c r="G16" s="36"/>
      <c r="H16" s="116"/>
      <c r="I16" s="188"/>
      <c r="J16" s="179">
        <f>600*$F$1</f>
        <v>1800</v>
      </c>
      <c r="K16" s="180"/>
      <c r="L16" s="181">
        <f t="shared" si="0"/>
      </c>
      <c r="M16" s="182"/>
      <c r="N16" s="193"/>
      <c r="O16" s="194"/>
      <c r="P16" s="195"/>
    </row>
    <row r="17" spans="1:16" s="185" customFormat="1" ht="14.25" customHeight="1">
      <c r="A17" s="186"/>
      <c r="B17" s="187" t="s">
        <v>99</v>
      </c>
      <c r="C17" s="36"/>
      <c r="D17" s="35"/>
      <c r="E17" s="133"/>
      <c r="F17" s="36"/>
      <c r="G17" s="36"/>
      <c r="H17" s="116"/>
      <c r="I17" s="188"/>
      <c r="J17" s="179">
        <f>500*$F$1</f>
        <v>1500</v>
      </c>
      <c r="K17" s="180"/>
      <c r="L17" s="181">
        <f t="shared" si="0"/>
      </c>
      <c r="M17" s="182"/>
      <c r="N17" s="193"/>
      <c r="O17" s="194"/>
      <c r="P17" s="195"/>
    </row>
    <row r="18" spans="1:16" s="185" customFormat="1" ht="14.25" customHeight="1">
      <c r="A18" s="186"/>
      <c r="B18" s="187" t="s">
        <v>120</v>
      </c>
      <c r="C18" s="36"/>
      <c r="D18" s="35"/>
      <c r="E18" s="133"/>
      <c r="F18" s="36"/>
      <c r="G18" s="36"/>
      <c r="H18" s="116"/>
      <c r="I18" s="188"/>
      <c r="J18" s="179">
        <f>550*$F$1</f>
        <v>1650</v>
      </c>
      <c r="K18" s="180"/>
      <c r="L18" s="181">
        <f t="shared" si="0"/>
      </c>
      <c r="M18" s="182"/>
      <c r="N18" s="193"/>
      <c r="O18" s="194"/>
      <c r="P18" s="195"/>
    </row>
    <row r="19" spans="1:16" s="185" customFormat="1" ht="14.25" customHeight="1">
      <c r="A19" s="186"/>
      <c r="B19" s="187" t="s">
        <v>122</v>
      </c>
      <c r="C19" s="36"/>
      <c r="D19" s="35"/>
      <c r="E19" s="133"/>
      <c r="F19" s="36"/>
      <c r="G19" s="36"/>
      <c r="H19" s="116"/>
      <c r="I19" s="188"/>
      <c r="J19" s="179">
        <f>800*$F$1</f>
        <v>2400</v>
      </c>
      <c r="K19" s="180"/>
      <c r="L19" s="181">
        <f t="shared" si="0"/>
      </c>
      <c r="M19" s="182"/>
      <c r="N19" s="196"/>
      <c r="O19" s="194"/>
      <c r="P19" s="195"/>
    </row>
    <row r="20" spans="1:16" s="185" customFormat="1" ht="14.25" customHeight="1">
      <c r="A20" s="186"/>
      <c r="B20" s="187" t="s">
        <v>100</v>
      </c>
      <c r="C20" s="36"/>
      <c r="D20" s="35"/>
      <c r="E20" s="133"/>
      <c r="F20" s="36"/>
      <c r="G20" s="36"/>
      <c r="H20" s="116"/>
      <c r="I20" s="188"/>
      <c r="J20" s="179">
        <f>600*$F$1</f>
        <v>1800</v>
      </c>
      <c r="K20" s="180"/>
      <c r="L20" s="181">
        <f t="shared" si="0"/>
      </c>
      <c r="M20" s="182"/>
      <c r="N20" s="196"/>
      <c r="O20" s="194"/>
      <c r="P20" s="195"/>
    </row>
    <row r="21" spans="1:16" s="185" customFormat="1" ht="14.25" customHeight="1">
      <c r="A21" s="186"/>
      <c r="B21" s="187" t="s">
        <v>119</v>
      </c>
      <c r="C21" s="36"/>
      <c r="D21" s="45"/>
      <c r="E21" s="134"/>
      <c r="F21" s="46"/>
      <c r="G21" s="46"/>
      <c r="H21" s="117"/>
      <c r="I21" s="197"/>
      <c r="J21" s="179">
        <f>700*$F$1</f>
        <v>2100</v>
      </c>
      <c r="K21" s="180"/>
      <c r="L21" s="181">
        <f t="shared" si="0"/>
      </c>
      <c r="M21" s="182"/>
      <c r="N21" s="196"/>
      <c r="O21" s="198"/>
      <c r="P21" s="195"/>
    </row>
    <row r="22" spans="1:16" s="185" customFormat="1" ht="14.25" customHeight="1">
      <c r="A22" s="186"/>
      <c r="B22" s="187"/>
      <c r="C22" s="36"/>
      <c r="D22" s="35"/>
      <c r="E22" s="133"/>
      <c r="F22" s="36"/>
      <c r="G22" s="36"/>
      <c r="H22" s="116"/>
      <c r="I22" s="188"/>
      <c r="J22" s="179">
        <f>0*$F$1</f>
        <v>0</v>
      </c>
      <c r="K22" s="180"/>
      <c r="L22" s="181">
        <f t="shared" si="0"/>
      </c>
      <c r="M22" s="182"/>
      <c r="N22" s="196"/>
      <c r="O22" s="194"/>
      <c r="P22" s="195"/>
    </row>
    <row r="23" spans="1:16" s="185" customFormat="1" ht="14.25" customHeight="1">
      <c r="A23" s="186"/>
      <c r="B23" s="187"/>
      <c r="C23" s="36"/>
      <c r="D23" s="35"/>
      <c r="E23" s="133"/>
      <c r="F23" s="36"/>
      <c r="G23" s="36"/>
      <c r="H23" s="116"/>
      <c r="I23" s="188"/>
      <c r="J23" s="179">
        <f>0*$F$1</f>
        <v>0</v>
      </c>
      <c r="K23" s="180"/>
      <c r="L23" s="181">
        <f t="shared" si="0"/>
      </c>
      <c r="M23" s="182"/>
      <c r="N23" s="196"/>
      <c r="O23" s="194"/>
      <c r="P23" s="195"/>
    </row>
    <row r="24" spans="1:16" s="185" customFormat="1" ht="14.25" customHeight="1">
      <c r="A24" s="186"/>
      <c r="B24" s="187"/>
      <c r="C24" s="36"/>
      <c r="D24" s="35"/>
      <c r="E24" s="133"/>
      <c r="F24" s="36"/>
      <c r="G24" s="36"/>
      <c r="H24" s="116"/>
      <c r="I24" s="188"/>
      <c r="J24" s="179">
        <f>0*$F$1</f>
        <v>0</v>
      </c>
      <c r="K24" s="180"/>
      <c r="L24" s="181">
        <f t="shared" si="0"/>
      </c>
      <c r="M24" s="182"/>
      <c r="N24" s="196"/>
      <c r="O24" s="194"/>
      <c r="P24" s="195"/>
    </row>
    <row r="25" spans="1:16" s="185" customFormat="1" ht="14.25" customHeight="1">
      <c r="A25" s="186"/>
      <c r="B25" s="187"/>
      <c r="C25" s="36"/>
      <c r="D25" s="35"/>
      <c r="E25" s="133"/>
      <c r="F25" s="36"/>
      <c r="G25" s="36"/>
      <c r="H25" s="116"/>
      <c r="I25" s="188"/>
      <c r="J25" s="179">
        <f>0*$F$1</f>
        <v>0</v>
      </c>
      <c r="K25" s="180"/>
      <c r="L25" s="181">
        <f t="shared" si="0"/>
      </c>
      <c r="M25" s="182"/>
      <c r="N25" s="196"/>
      <c r="O25" s="194"/>
      <c r="P25" s="195"/>
    </row>
    <row r="26" spans="1:16" s="185" customFormat="1" ht="14.25" customHeight="1">
      <c r="A26" s="186"/>
      <c r="B26" s="187"/>
      <c r="D26" s="35"/>
      <c r="E26" s="133"/>
      <c r="F26" s="36"/>
      <c r="G26" s="36"/>
      <c r="H26" s="116"/>
      <c r="I26" s="188"/>
      <c r="J26" s="179">
        <f>0*$F$1</f>
        <v>0</v>
      </c>
      <c r="K26" s="180"/>
      <c r="L26" s="181">
        <f t="shared" si="0"/>
      </c>
      <c r="M26" s="182"/>
      <c r="N26" s="196"/>
      <c r="O26" s="194"/>
      <c r="P26" s="195"/>
    </row>
    <row r="27" spans="1:16" s="185" customFormat="1" ht="14.25" customHeight="1">
      <c r="A27" s="186"/>
      <c r="B27" s="187" t="s">
        <v>94</v>
      </c>
      <c r="C27" s="36"/>
      <c r="D27" s="36"/>
      <c r="E27" s="116"/>
      <c r="F27" s="36"/>
      <c r="G27" s="36"/>
      <c r="H27" s="116"/>
      <c r="I27" s="188"/>
      <c r="J27" s="179">
        <f>75*$F$1</f>
        <v>225</v>
      </c>
      <c r="K27" s="180"/>
      <c r="L27" s="181">
        <f t="shared" si="0"/>
      </c>
      <c r="M27" s="182"/>
      <c r="N27" s="196"/>
      <c r="O27" s="194"/>
      <c r="P27" s="195"/>
    </row>
    <row r="28" spans="1:16" s="185" customFormat="1" ht="14.25" customHeight="1">
      <c r="A28" s="199"/>
      <c r="B28" s="187" t="s">
        <v>101</v>
      </c>
      <c r="C28" s="36"/>
      <c r="D28" s="35"/>
      <c r="E28" s="116"/>
      <c r="F28" s="36"/>
      <c r="G28" s="36"/>
      <c r="H28" s="116"/>
      <c r="I28" s="188"/>
      <c r="J28" s="179">
        <f>15*$F$1</f>
        <v>45</v>
      </c>
      <c r="K28" s="180"/>
      <c r="L28" s="181">
        <f t="shared" si="0"/>
      </c>
      <c r="M28" s="182"/>
      <c r="N28" s="196"/>
      <c r="O28" s="194"/>
      <c r="P28" s="195"/>
    </row>
    <row r="29" spans="1:16" s="185" customFormat="1" ht="14.25" customHeight="1" thickBot="1">
      <c r="A29" s="161" t="s">
        <v>107</v>
      </c>
      <c r="B29" s="162"/>
      <c r="C29" s="163"/>
      <c r="D29" s="163"/>
      <c r="E29" s="164"/>
      <c r="F29" s="163"/>
      <c r="G29" s="163"/>
      <c r="H29" s="164"/>
      <c r="I29" s="165"/>
      <c r="J29" s="166"/>
      <c r="K29" s="167"/>
      <c r="L29" s="168"/>
      <c r="M29" s="182"/>
      <c r="N29" s="196"/>
      <c r="O29" s="194"/>
      <c r="P29" s="195"/>
    </row>
    <row r="30" spans="1:16" s="185" customFormat="1" ht="14.25" customHeight="1">
      <c r="A30" s="186"/>
      <c r="B30" s="187" t="s">
        <v>64</v>
      </c>
      <c r="C30" s="36"/>
      <c r="D30" s="35" t="s">
        <v>95</v>
      </c>
      <c r="E30" s="133"/>
      <c r="F30" s="36"/>
      <c r="G30" s="36"/>
      <c r="H30" s="116"/>
      <c r="I30" s="188"/>
      <c r="J30" s="179">
        <f>300*$F$1</f>
        <v>900</v>
      </c>
      <c r="K30" s="180"/>
      <c r="L30" s="181">
        <f t="shared" si="0"/>
      </c>
      <c r="M30" s="182"/>
      <c r="N30" s="196"/>
      <c r="O30" s="194"/>
      <c r="P30" s="195"/>
    </row>
    <row r="31" spans="1:16" s="185" customFormat="1" ht="14.25" customHeight="1">
      <c r="A31" s="186"/>
      <c r="B31" s="187" t="s">
        <v>65</v>
      </c>
      <c r="C31" s="36"/>
      <c r="D31" s="35"/>
      <c r="E31" s="133"/>
      <c r="F31" s="36"/>
      <c r="G31" s="36"/>
      <c r="H31" s="116"/>
      <c r="I31" s="188"/>
      <c r="J31" s="179">
        <f>400*$F$1</f>
        <v>1200</v>
      </c>
      <c r="K31" s="180"/>
      <c r="L31" s="181">
        <f t="shared" si="0"/>
      </c>
      <c r="M31" s="182"/>
      <c r="N31" s="196"/>
      <c r="O31" s="194"/>
      <c r="P31" s="195"/>
    </row>
    <row r="32" spans="1:16" s="185" customFormat="1" ht="14.25" customHeight="1">
      <c r="A32" s="200" t="s">
        <v>66</v>
      </c>
      <c r="B32" s="201"/>
      <c r="C32" s="202"/>
      <c r="D32" s="202"/>
      <c r="E32" s="203"/>
      <c r="F32" s="202"/>
      <c r="G32" s="202"/>
      <c r="H32" s="203"/>
      <c r="I32" s="204"/>
      <c r="J32" s="166"/>
      <c r="K32" s="167"/>
      <c r="L32" s="168"/>
      <c r="M32" s="182"/>
      <c r="N32" s="196"/>
      <c r="O32" s="194"/>
      <c r="P32" s="195"/>
    </row>
    <row r="33" spans="1:16" s="185" customFormat="1" ht="14.25" customHeight="1">
      <c r="A33" s="186"/>
      <c r="B33" s="187" t="s">
        <v>96</v>
      </c>
      <c r="C33" s="36"/>
      <c r="D33" s="35"/>
      <c r="E33" s="133"/>
      <c r="F33" s="36"/>
      <c r="G33" s="36"/>
      <c r="H33" s="116"/>
      <c r="I33" s="188"/>
      <c r="J33" s="179">
        <f>90*$F$1</f>
        <v>270</v>
      </c>
      <c r="K33" s="180"/>
      <c r="L33" s="181">
        <f t="shared" si="0"/>
      </c>
      <c r="M33" s="182"/>
      <c r="N33" s="196"/>
      <c r="O33" s="194"/>
      <c r="P33" s="195"/>
    </row>
    <row r="34" spans="1:16" s="185" customFormat="1" ht="14.25" customHeight="1">
      <c r="A34" s="186"/>
      <c r="B34" s="187" t="s">
        <v>67</v>
      </c>
      <c r="C34" s="36"/>
      <c r="D34" s="35"/>
      <c r="E34" s="133"/>
      <c r="F34" s="36"/>
      <c r="G34" s="36"/>
      <c r="H34" s="116"/>
      <c r="I34" s="188"/>
      <c r="J34" s="179">
        <f>200*$F$1</f>
        <v>600</v>
      </c>
      <c r="K34" s="180"/>
      <c r="L34" s="181">
        <f t="shared" si="0"/>
      </c>
      <c r="M34" s="182"/>
      <c r="N34" s="196"/>
      <c r="O34" s="194"/>
      <c r="P34" s="195"/>
    </row>
    <row r="35" spans="1:16" s="185" customFormat="1" ht="14.25" customHeight="1">
      <c r="A35" s="186"/>
      <c r="B35" s="187"/>
      <c r="C35" s="36"/>
      <c r="D35" s="35"/>
      <c r="E35" s="133"/>
      <c r="F35" s="36"/>
      <c r="G35" s="36"/>
      <c r="H35" s="116"/>
      <c r="I35" s="188"/>
      <c r="J35" s="179">
        <f>0*$F$1</f>
        <v>0</v>
      </c>
      <c r="K35" s="180"/>
      <c r="L35" s="181">
        <f t="shared" si="0"/>
      </c>
      <c r="M35" s="182"/>
      <c r="N35" s="196"/>
      <c r="O35" s="194"/>
      <c r="P35" s="195"/>
    </row>
    <row r="36" spans="1:16" s="185" customFormat="1" ht="14.25" customHeight="1">
      <c r="A36" s="205"/>
      <c r="B36" s="206" t="s">
        <v>68</v>
      </c>
      <c r="C36" s="82"/>
      <c r="D36" s="207"/>
      <c r="E36" s="135"/>
      <c r="F36" s="82"/>
      <c r="G36" s="82"/>
      <c r="H36" s="118"/>
      <c r="I36" s="208"/>
      <c r="J36" s="179">
        <f>60*$F$1</f>
        <v>180</v>
      </c>
      <c r="K36" s="209"/>
      <c r="L36" s="181">
        <f t="shared" si="0"/>
      </c>
      <c r="M36" s="182"/>
      <c r="N36" s="196"/>
      <c r="O36" s="194"/>
      <c r="P36" s="195"/>
    </row>
    <row r="37" spans="1:15" s="171" customFormat="1" ht="14.25" customHeight="1" thickBot="1">
      <c r="A37" s="210" t="s">
        <v>102</v>
      </c>
      <c r="B37" s="162"/>
      <c r="C37" s="163"/>
      <c r="D37" s="163"/>
      <c r="E37" s="164"/>
      <c r="F37" s="163"/>
      <c r="G37" s="163"/>
      <c r="H37" s="164"/>
      <c r="I37" s="165"/>
      <c r="J37" s="211"/>
      <c r="K37" s="209"/>
      <c r="L37" s="212"/>
      <c r="M37" s="213"/>
      <c r="N37" s="170"/>
      <c r="O37" s="170"/>
    </row>
    <row r="38" spans="1:15" s="185" customFormat="1" ht="14.25" customHeight="1">
      <c r="A38" s="172"/>
      <c r="B38" s="214" t="s">
        <v>27</v>
      </c>
      <c r="C38" s="174"/>
      <c r="D38" s="174"/>
      <c r="E38" s="177"/>
      <c r="F38" s="174"/>
      <c r="G38" s="174"/>
      <c r="H38" s="177"/>
      <c r="I38" s="178"/>
      <c r="J38" s="179">
        <f>65*$F$1</f>
        <v>195</v>
      </c>
      <c r="K38" s="180"/>
      <c r="L38" s="181">
        <f t="shared" si="0"/>
      </c>
      <c r="M38" s="182"/>
      <c r="N38" s="215"/>
      <c r="O38" s="215"/>
    </row>
    <row r="39" spans="1:15" s="185" customFormat="1" ht="14.25" customHeight="1">
      <c r="A39" s="186"/>
      <c r="B39" s="206" t="s">
        <v>97</v>
      </c>
      <c r="C39" s="36"/>
      <c r="D39" s="36"/>
      <c r="E39" s="116"/>
      <c r="F39" s="36"/>
      <c r="G39" s="36"/>
      <c r="H39" s="116"/>
      <c r="I39" s="188"/>
      <c r="J39" s="179">
        <f>125*$F$1</f>
        <v>375</v>
      </c>
      <c r="K39" s="180"/>
      <c r="L39" s="181">
        <f t="shared" si="0"/>
      </c>
      <c r="M39" s="182"/>
      <c r="N39" s="215"/>
      <c r="O39" s="215"/>
    </row>
    <row r="40" spans="1:15" s="171" customFormat="1" ht="14.25" customHeight="1" thickBot="1">
      <c r="A40" s="210" t="s">
        <v>33</v>
      </c>
      <c r="B40" s="162"/>
      <c r="C40" s="163"/>
      <c r="D40" s="163"/>
      <c r="E40" s="164"/>
      <c r="F40" s="163"/>
      <c r="G40" s="163"/>
      <c r="H40" s="164"/>
      <c r="I40" s="165"/>
      <c r="J40" s="218"/>
      <c r="K40" s="180"/>
      <c r="L40" s="219"/>
      <c r="M40" s="213"/>
      <c r="N40" s="170"/>
      <c r="O40" s="170"/>
    </row>
    <row r="41" spans="1:15" s="185" customFormat="1" ht="14.25" customHeight="1">
      <c r="A41" s="172"/>
      <c r="B41" s="173" t="s">
        <v>28</v>
      </c>
      <c r="C41" s="174"/>
      <c r="D41" s="174"/>
      <c r="E41" s="177"/>
      <c r="F41" s="174"/>
      <c r="G41" s="174"/>
      <c r="H41" s="177"/>
      <c r="I41" s="178"/>
      <c r="J41" s="179">
        <f>30*$F$1</f>
        <v>90</v>
      </c>
      <c r="K41" s="180"/>
      <c r="L41" s="181">
        <f t="shared" si="0"/>
      </c>
      <c r="M41" s="182"/>
      <c r="N41" s="215"/>
      <c r="O41" s="215"/>
    </row>
    <row r="42" spans="1:15" s="185" customFormat="1" ht="14.25" customHeight="1">
      <c r="A42" s="199"/>
      <c r="B42" s="187" t="s">
        <v>69</v>
      </c>
      <c r="C42" s="36"/>
      <c r="D42" s="36"/>
      <c r="E42" s="116"/>
      <c r="F42" s="36"/>
      <c r="G42" s="36"/>
      <c r="H42" s="116"/>
      <c r="I42" s="188"/>
      <c r="J42" s="179">
        <f>60*$F$1</f>
        <v>180</v>
      </c>
      <c r="K42" s="180"/>
      <c r="L42" s="181">
        <f t="shared" si="0"/>
      </c>
      <c r="M42" s="182"/>
      <c r="N42" s="215"/>
      <c r="O42" s="215"/>
    </row>
    <row r="43" spans="1:15" s="171" customFormat="1" ht="14.25" customHeight="1" thickBot="1">
      <c r="A43" s="210" t="s">
        <v>56</v>
      </c>
      <c r="B43" s="162"/>
      <c r="C43" s="163"/>
      <c r="D43" s="163"/>
      <c r="E43" s="164"/>
      <c r="F43" s="163"/>
      <c r="G43" s="163"/>
      <c r="H43" s="164"/>
      <c r="I43" s="165"/>
      <c r="J43" s="218"/>
      <c r="K43" s="180"/>
      <c r="L43" s="219"/>
      <c r="M43" s="213"/>
      <c r="N43" s="170"/>
      <c r="O43" s="170"/>
    </row>
    <row r="44" spans="1:15" s="185" customFormat="1" ht="14.25" customHeight="1">
      <c r="A44" s="172"/>
      <c r="B44" s="173" t="s">
        <v>57</v>
      </c>
      <c r="C44" s="174"/>
      <c r="D44" s="220" t="s">
        <v>58</v>
      </c>
      <c r="E44" s="176"/>
      <c r="F44" s="174"/>
      <c r="G44" s="174"/>
      <c r="H44" s="177"/>
      <c r="I44" s="178"/>
      <c r="J44" s="179">
        <f>80*$F$1</f>
        <v>240</v>
      </c>
      <c r="K44" s="180"/>
      <c r="L44" s="181">
        <f t="shared" si="0"/>
      </c>
      <c r="M44" s="182"/>
      <c r="N44" s="215"/>
      <c r="O44" s="215"/>
    </row>
    <row r="45" spans="1:15" s="185" customFormat="1" ht="14.25" customHeight="1">
      <c r="A45" s="216"/>
      <c r="B45" s="217" t="s">
        <v>103</v>
      </c>
      <c r="C45" s="46"/>
      <c r="D45" s="221" t="s">
        <v>105</v>
      </c>
      <c r="E45" s="134"/>
      <c r="F45" s="46"/>
      <c r="G45" s="46"/>
      <c r="H45" s="117"/>
      <c r="I45" s="197"/>
      <c r="J45" s="179">
        <f>240*$F$1</f>
        <v>720</v>
      </c>
      <c r="K45" s="180"/>
      <c r="L45" s="181">
        <f t="shared" si="0"/>
      </c>
      <c r="M45" s="182"/>
      <c r="N45" s="215"/>
      <c r="O45" s="215"/>
    </row>
    <row r="46" spans="1:15" s="185" customFormat="1" ht="14.25" customHeight="1">
      <c r="A46" s="186"/>
      <c r="B46" s="217" t="s">
        <v>104</v>
      </c>
      <c r="C46" s="36"/>
      <c r="D46" s="221" t="s">
        <v>106</v>
      </c>
      <c r="E46" s="133"/>
      <c r="F46" s="36"/>
      <c r="G46" s="36"/>
      <c r="H46" s="116"/>
      <c r="I46" s="188"/>
      <c r="J46" s="179">
        <f>240*$F$1</f>
        <v>720</v>
      </c>
      <c r="K46" s="180"/>
      <c r="L46" s="181">
        <f t="shared" si="0"/>
      </c>
      <c r="M46" s="182"/>
      <c r="N46" s="215"/>
      <c r="O46" s="215"/>
    </row>
    <row r="47" spans="1:15" s="185" customFormat="1" ht="14.25" customHeight="1">
      <c r="A47" s="222"/>
      <c r="B47" s="187" t="s">
        <v>29</v>
      </c>
      <c r="C47" s="36"/>
      <c r="D47" s="223" t="s">
        <v>59</v>
      </c>
      <c r="E47" s="133"/>
      <c r="F47" s="36"/>
      <c r="G47" s="36"/>
      <c r="H47" s="116"/>
      <c r="I47" s="188"/>
      <c r="J47" s="179">
        <f>170*$F$1</f>
        <v>510</v>
      </c>
      <c r="K47" s="180"/>
      <c r="L47" s="181">
        <f t="shared" si="0"/>
      </c>
      <c r="M47" s="182"/>
      <c r="N47" s="215"/>
      <c r="O47" s="215"/>
    </row>
    <row r="48" spans="1:15" s="185" customFormat="1" ht="14.25" customHeight="1" thickBot="1">
      <c r="A48" s="210" t="s">
        <v>34</v>
      </c>
      <c r="B48" s="224"/>
      <c r="C48" s="163"/>
      <c r="D48" s="163"/>
      <c r="E48" s="164"/>
      <c r="F48" s="163"/>
      <c r="G48" s="163"/>
      <c r="H48" s="164"/>
      <c r="I48" s="165"/>
      <c r="J48" s="179"/>
      <c r="K48" s="225"/>
      <c r="L48" s="189"/>
      <c r="M48" s="182"/>
      <c r="N48" s="215"/>
      <c r="O48" s="215"/>
    </row>
    <row r="49" spans="1:15" s="185" customFormat="1" ht="14.25" customHeight="1">
      <c r="A49" s="172"/>
      <c r="B49" s="226" t="s">
        <v>47</v>
      </c>
      <c r="C49" s="227"/>
      <c r="D49" s="228"/>
      <c r="E49" s="229"/>
      <c r="F49" s="227"/>
      <c r="G49" s="184"/>
      <c r="H49" s="183"/>
      <c r="I49" s="184"/>
      <c r="J49" s="179"/>
      <c r="K49" s="225"/>
      <c r="L49" s="189"/>
      <c r="M49" s="182"/>
      <c r="N49" s="215"/>
      <c r="O49" s="215"/>
    </row>
    <row r="50" spans="1:15" s="185" customFormat="1" ht="7.5" customHeight="1" thickBot="1">
      <c r="A50" s="230"/>
      <c r="B50" s="231"/>
      <c r="C50" s="231"/>
      <c r="D50" s="231"/>
      <c r="E50" s="232"/>
      <c r="F50" s="231"/>
      <c r="G50" s="231"/>
      <c r="H50" s="232"/>
      <c r="I50" s="231"/>
      <c r="J50" s="231"/>
      <c r="K50" s="231"/>
      <c r="L50" s="233"/>
      <c r="M50" s="234"/>
      <c r="N50" s="215"/>
      <c r="O50" s="215"/>
    </row>
    <row r="51" spans="1:13" ht="7.5" customHeight="1">
      <c r="A51" s="2"/>
      <c r="B51" s="2"/>
      <c r="C51" s="2"/>
      <c r="D51" s="2"/>
      <c r="E51" s="112"/>
      <c r="F51" s="2"/>
      <c r="G51" s="39"/>
      <c r="H51" s="112"/>
      <c r="I51" s="2"/>
      <c r="J51" s="2"/>
      <c r="K51" s="2"/>
      <c r="L51" s="6"/>
      <c r="M51" s="6"/>
    </row>
    <row r="52" spans="1:13" ht="15" customHeight="1">
      <c r="A52" s="84" t="s">
        <v>70</v>
      </c>
      <c r="B52" s="85"/>
      <c r="C52" s="85"/>
      <c r="D52" s="85"/>
      <c r="E52" s="136"/>
      <c r="F52" s="48"/>
      <c r="G52" s="51"/>
      <c r="H52" s="119"/>
      <c r="I52" s="47"/>
      <c r="J52" s="14" t="s">
        <v>76</v>
      </c>
      <c r="K52" s="14"/>
      <c r="L52" s="8">
        <f>+IF(SUM(L14:L47)=0,"",SUM(L14:L47))</f>
      </c>
      <c r="M52" s="6"/>
    </row>
    <row r="53" spans="1:13" ht="3" customHeight="1">
      <c r="A53" s="86"/>
      <c r="B53" s="87"/>
      <c r="C53" s="87"/>
      <c r="D53" s="87"/>
      <c r="E53" s="112"/>
      <c r="F53" s="2"/>
      <c r="G53" s="38"/>
      <c r="H53" s="120"/>
      <c r="I53" s="32"/>
      <c r="J53" s="49"/>
      <c r="K53" s="17"/>
      <c r="L53" s="5"/>
      <c r="M53" s="6"/>
    </row>
    <row r="54" spans="1:13" ht="12.75" customHeight="1">
      <c r="A54" s="88" t="s">
        <v>49</v>
      </c>
      <c r="B54" s="87"/>
      <c r="C54" s="87"/>
      <c r="D54" s="87"/>
      <c r="E54" s="112"/>
      <c r="F54" s="2"/>
      <c r="G54" s="95" t="s">
        <v>31</v>
      </c>
      <c r="H54" s="120"/>
      <c r="I54" s="31"/>
      <c r="J54" s="15" t="s">
        <v>48</v>
      </c>
      <c r="K54" s="26">
        <f>+C1</f>
        <v>100</v>
      </c>
      <c r="L54" s="16">
        <f>+IF(L52="","",K54)</f>
      </c>
      <c r="M54" s="6"/>
    </row>
    <row r="55" spans="1:13" ht="3.75" customHeight="1">
      <c r="A55" s="50"/>
      <c r="B55" s="2"/>
      <c r="C55" s="2"/>
      <c r="D55" s="2"/>
      <c r="E55" s="112"/>
      <c r="F55" s="2"/>
      <c r="G55" s="37"/>
      <c r="H55" s="120"/>
      <c r="I55" s="32"/>
      <c r="J55" s="17"/>
      <c r="K55" s="25"/>
      <c r="L55" s="5"/>
      <c r="M55" s="6"/>
    </row>
    <row r="56" spans="1:13" ht="15.75">
      <c r="A56" s="65" t="s">
        <v>50</v>
      </c>
      <c r="B56" s="264"/>
      <c r="C56" s="265"/>
      <c r="D56" s="265"/>
      <c r="E56" s="137"/>
      <c r="F56" s="27"/>
      <c r="G56" s="37"/>
      <c r="H56" s="121"/>
      <c r="I56" s="31"/>
      <c r="J56" s="15" t="s">
        <v>112</v>
      </c>
      <c r="K56" s="26"/>
      <c r="L56" s="102">
        <f>+IF(L52="","",((A14+A15+A16+A30+A31+A33+A34+A38+A39+A44+A47)*99)+((A17+A18+A19+A20+A21+A22+A23+A45+A46)*132)+((+A24+A25+A26)*264))</f>
      </c>
      <c r="M56" s="6"/>
    </row>
    <row r="57" spans="1:13" ht="3" customHeight="1">
      <c r="A57" s="65"/>
      <c r="B57" s="19"/>
      <c r="C57" s="19"/>
      <c r="D57" s="20"/>
      <c r="E57" s="137"/>
      <c r="F57" s="27"/>
      <c r="G57" s="30"/>
      <c r="H57" s="122"/>
      <c r="I57" s="32"/>
      <c r="J57" s="17"/>
      <c r="K57" s="17"/>
      <c r="L57" s="5"/>
      <c r="M57" s="6"/>
    </row>
    <row r="58" spans="1:13" ht="13.5">
      <c r="A58" s="65" t="s">
        <v>51</v>
      </c>
      <c r="B58" s="261"/>
      <c r="C58" s="262"/>
      <c r="D58" s="262"/>
      <c r="E58" s="137"/>
      <c r="F58" s="27"/>
      <c r="G58" s="37"/>
      <c r="H58" s="121"/>
      <c r="I58" s="31"/>
      <c r="J58" s="15" t="s">
        <v>61</v>
      </c>
      <c r="K58" s="26"/>
      <c r="L58" s="16">
        <f>+IF(L56="","",K58)</f>
      </c>
      <c r="M58" s="6"/>
    </row>
    <row r="59" spans="1:13" ht="3" customHeight="1">
      <c r="A59" s="65"/>
      <c r="B59" s="2"/>
      <c r="C59" s="2"/>
      <c r="D59" s="10"/>
      <c r="E59" s="137"/>
      <c r="F59" s="28"/>
      <c r="G59" s="30"/>
      <c r="H59" s="122"/>
      <c r="I59" s="107"/>
      <c r="J59" s="108"/>
      <c r="K59" s="108"/>
      <c r="L59" s="109"/>
      <c r="M59" s="6"/>
    </row>
    <row r="60" spans="1:13" ht="13.5" customHeight="1">
      <c r="A60" s="65"/>
      <c r="B60" s="2"/>
      <c r="C60" s="2"/>
      <c r="D60" s="10"/>
      <c r="E60" s="137"/>
      <c r="F60" s="28"/>
      <c r="G60" s="30"/>
      <c r="H60" s="122"/>
      <c r="I60" s="32"/>
      <c r="J60" s="49" t="s">
        <v>92</v>
      </c>
      <c r="K60" s="159">
        <v>0.07</v>
      </c>
      <c r="L60" s="7">
        <f>+IF(L52="","",L52*K60)</f>
      </c>
      <c r="M60" s="6"/>
    </row>
    <row r="61" spans="1:13" ht="3" customHeight="1">
      <c r="A61" s="65"/>
      <c r="B61" s="2"/>
      <c r="C61" s="2"/>
      <c r="D61" s="10"/>
      <c r="E61" s="137"/>
      <c r="F61" s="28"/>
      <c r="G61" s="30"/>
      <c r="H61" s="122"/>
      <c r="I61" s="31"/>
      <c r="J61" s="154"/>
      <c r="K61" s="154"/>
      <c r="L61" s="155"/>
      <c r="M61" s="6"/>
    </row>
    <row r="62" spans="1:13" ht="12.75">
      <c r="A62" s="11"/>
      <c r="B62" s="2"/>
      <c r="C62" s="2"/>
      <c r="D62" s="10"/>
      <c r="E62" s="137"/>
      <c r="F62" s="27"/>
      <c r="G62" s="30"/>
      <c r="H62" s="122"/>
      <c r="I62" s="32"/>
      <c r="J62" s="34" t="s">
        <v>30</v>
      </c>
      <c r="K62" s="34"/>
      <c r="L62" s="7">
        <f>+IF(L52="","",+L52+L54+L56+L58+L60)</f>
      </c>
      <c r="M62" s="6"/>
    </row>
    <row r="63" spans="1:13" ht="3.75" customHeight="1">
      <c r="A63" s="11"/>
      <c r="B63" s="2"/>
      <c r="C63" s="2"/>
      <c r="D63" s="10"/>
      <c r="E63" s="137"/>
      <c r="F63" s="28"/>
      <c r="G63" s="30"/>
      <c r="H63" s="122"/>
      <c r="I63" s="156"/>
      <c r="J63" s="157"/>
      <c r="K63" s="157"/>
      <c r="L63" s="158"/>
      <c r="M63" s="6"/>
    </row>
    <row r="64" spans="1:13" ht="13.5">
      <c r="A64" s="11" t="s">
        <v>52</v>
      </c>
      <c r="B64" s="2"/>
      <c r="C64" s="262"/>
      <c r="D64" s="262"/>
      <c r="E64" s="137"/>
      <c r="F64" s="29"/>
      <c r="G64" s="52"/>
      <c r="H64" s="122"/>
      <c r="I64" s="31"/>
      <c r="J64" s="15" t="s">
        <v>77</v>
      </c>
      <c r="K64" s="160">
        <f>+VLOOKUP(D1,A130:B139,2,FALSE)</f>
        <v>0.09975</v>
      </c>
      <c r="L64" s="16">
        <f>+IF(D1="Manitoba",+IF(L62="","",(L52+L56+L58)*K64),IF(OR(D1="xxx",D1="Ile-du-Prince-Edouard"),+IF(L62="","",+(L62+L66)*K64),+IF(L62="","",+L62*K64)))</f>
      </c>
      <c r="M64" s="6"/>
    </row>
    <row r="65" spans="1:13" ht="3" customHeight="1">
      <c r="A65" s="11"/>
      <c r="B65" s="2"/>
      <c r="C65" s="2"/>
      <c r="D65" s="10"/>
      <c r="E65" s="137"/>
      <c r="F65" s="29"/>
      <c r="G65" s="53"/>
      <c r="H65" s="112"/>
      <c r="I65" s="32"/>
      <c r="J65" s="17"/>
      <c r="K65" s="24"/>
      <c r="L65" s="5"/>
      <c r="M65" s="6"/>
    </row>
    <row r="66" spans="1:13" ht="13.5">
      <c r="A66" s="11" t="s">
        <v>63</v>
      </c>
      <c r="B66" s="2"/>
      <c r="C66" s="261"/>
      <c r="D66" s="262"/>
      <c r="E66" s="112"/>
      <c r="F66" s="29"/>
      <c r="G66" s="54"/>
      <c r="H66" s="122"/>
      <c r="I66" s="31"/>
      <c r="J66" s="15" t="s">
        <v>80</v>
      </c>
      <c r="K66" s="106">
        <f>+VLOOKUP(D1,A130:C139,3,FALSE)</f>
        <v>0.05</v>
      </c>
      <c r="L66" s="16">
        <f>+IF(L62="","",+L62*+VLOOKUP(D1,A130:C139,3,FALSE))</f>
      </c>
      <c r="M66" s="6"/>
    </row>
    <row r="67" spans="1:13" ht="3" customHeight="1">
      <c r="A67" s="11"/>
      <c r="B67" s="2"/>
      <c r="C67" s="2"/>
      <c r="D67" s="2"/>
      <c r="E67" s="112"/>
      <c r="F67" s="2"/>
      <c r="G67" s="40"/>
      <c r="H67" s="112"/>
      <c r="I67" s="32"/>
      <c r="J67" s="17"/>
      <c r="K67" s="17"/>
      <c r="L67" s="5"/>
      <c r="M67" s="6"/>
    </row>
    <row r="68" spans="1:13" ht="13.5">
      <c r="A68" s="11" t="s">
        <v>2</v>
      </c>
      <c r="B68" s="19"/>
      <c r="C68" s="261"/>
      <c r="D68" s="261"/>
      <c r="E68" s="112"/>
      <c r="F68" s="2"/>
      <c r="G68" s="96"/>
      <c r="H68" s="112"/>
      <c r="I68" s="32"/>
      <c r="J68" s="15" t="s">
        <v>62</v>
      </c>
      <c r="K68" s="41"/>
      <c r="L68" s="7">
        <f>+IF(G68&gt;=1,(L64*-1),0)</f>
        <v>0</v>
      </c>
      <c r="M68" s="6"/>
    </row>
    <row r="69" spans="1:14" ht="3" customHeight="1">
      <c r="A69" s="11"/>
      <c r="B69" s="2"/>
      <c r="C69" s="2"/>
      <c r="D69" s="2"/>
      <c r="E69" s="112"/>
      <c r="F69" s="2"/>
      <c r="G69" s="30"/>
      <c r="H69" s="112"/>
      <c r="I69" s="32"/>
      <c r="J69" s="17"/>
      <c r="K69" s="17"/>
      <c r="L69" s="5"/>
      <c r="M69" s="6"/>
      <c r="N69" s="113"/>
    </row>
    <row r="70" spans="1:14" ht="13.5" customHeight="1">
      <c r="A70" s="249" t="s">
        <v>108</v>
      </c>
      <c r="B70" s="250"/>
      <c r="C70" s="250"/>
      <c r="D70" s="250"/>
      <c r="E70" s="251"/>
      <c r="F70" s="250"/>
      <c r="G70" s="252"/>
      <c r="H70" s="253"/>
      <c r="I70" s="32"/>
      <c r="J70" s="33" t="s">
        <v>1</v>
      </c>
      <c r="K70" s="34"/>
      <c r="L70" s="7">
        <f>+IF(L62="","",+L62+L64+L66+L68)</f>
      </c>
      <c r="M70" s="6"/>
      <c r="N70" s="113"/>
    </row>
    <row r="71" spans="1:14" ht="17.25" customHeight="1" thickBot="1">
      <c r="A71" s="11"/>
      <c r="B71" s="2"/>
      <c r="C71" s="2"/>
      <c r="D71" s="2"/>
      <c r="E71" s="112"/>
      <c r="F71" s="2"/>
      <c r="G71" s="30"/>
      <c r="H71" s="112"/>
      <c r="I71" s="257" t="s">
        <v>123</v>
      </c>
      <c r="J71" s="108"/>
      <c r="K71" s="108"/>
      <c r="L71" s="109"/>
      <c r="M71" s="6"/>
      <c r="N71" s="113"/>
    </row>
    <row r="72" spans="1:13" ht="18">
      <c r="A72" s="110" t="s">
        <v>32</v>
      </c>
      <c r="B72" s="68"/>
      <c r="C72" s="69"/>
      <c r="D72" s="97" t="s">
        <v>129</v>
      </c>
      <c r="E72" s="138"/>
      <c r="F72" s="55"/>
      <c r="G72" s="56"/>
      <c r="H72" s="123"/>
      <c r="I72" s="70"/>
      <c r="J72" s="98" t="s">
        <v>131</v>
      </c>
      <c r="K72" s="71" t="s">
        <v>53</v>
      </c>
      <c r="L72" s="72"/>
      <c r="M72" s="6"/>
    </row>
    <row r="73" spans="1:13" ht="18.75" thickBot="1">
      <c r="A73" s="73"/>
      <c r="B73" s="74"/>
      <c r="C73" s="104" t="s">
        <v>91</v>
      </c>
      <c r="D73" s="105" t="s">
        <v>130</v>
      </c>
      <c r="E73" s="139"/>
      <c r="F73" s="57"/>
      <c r="G73" s="58"/>
      <c r="H73" s="124"/>
      <c r="I73" s="75"/>
      <c r="J73" s="99" t="s">
        <v>132</v>
      </c>
      <c r="K73" s="76" t="s">
        <v>54</v>
      </c>
      <c r="L73" s="77"/>
      <c r="M73" s="6"/>
    </row>
    <row r="74" spans="1:13" ht="6.75" customHeight="1">
      <c r="A74" s="125"/>
      <c r="B74" s="142"/>
      <c r="C74" s="143"/>
      <c r="D74" s="144"/>
      <c r="E74" s="125"/>
      <c r="F74" s="143"/>
      <c r="G74" s="125"/>
      <c r="H74" s="125"/>
      <c r="I74" s="145"/>
      <c r="J74" s="143"/>
      <c r="K74" s="146"/>
      <c r="L74" s="147"/>
      <c r="M74" s="148"/>
    </row>
    <row r="75" spans="1:13" ht="6.75" customHeight="1">
      <c r="A75" s="126"/>
      <c r="B75" s="126"/>
      <c r="C75" s="126"/>
      <c r="D75" s="149"/>
      <c r="E75" s="126"/>
      <c r="F75" s="126"/>
      <c r="G75" s="126"/>
      <c r="H75" s="126"/>
      <c r="I75" s="126"/>
      <c r="J75" s="126"/>
      <c r="K75" s="126"/>
      <c r="L75" s="126"/>
      <c r="M75" s="111"/>
    </row>
    <row r="76" spans="1:12" ht="19.5" customHeight="1">
      <c r="A76" s="268" t="s">
        <v>81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</row>
    <row r="77" spans="1:12" ht="11.25" customHeight="1">
      <c r="A77" s="100"/>
      <c r="B77" s="100"/>
      <c r="C77" s="100"/>
      <c r="D77" s="101"/>
      <c r="E77" s="126"/>
      <c r="F77" s="100"/>
      <c r="G77" s="100"/>
      <c r="H77" s="126"/>
      <c r="I77" s="100"/>
      <c r="J77" s="100"/>
      <c r="K77" s="100"/>
      <c r="L77" s="100"/>
    </row>
    <row r="78" spans="1:12" ht="31.5" customHeight="1">
      <c r="A78" s="89">
        <v>1</v>
      </c>
      <c r="B78" s="267" t="s">
        <v>82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</row>
    <row r="79" spans="1:12" ht="26.25" customHeight="1">
      <c r="A79" s="89"/>
      <c r="B79" s="90"/>
      <c r="C79" s="91"/>
      <c r="D79" s="91"/>
      <c r="E79" s="127"/>
      <c r="F79" s="91"/>
      <c r="G79" s="91"/>
      <c r="H79" s="127"/>
      <c r="I79" s="91"/>
      <c r="J79" s="91"/>
      <c r="K79" s="91"/>
      <c r="L79" s="91"/>
    </row>
    <row r="80" spans="1:12" ht="18" customHeight="1">
      <c r="A80" s="260" t="s">
        <v>35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</row>
    <row r="81" spans="1:12" ht="10.5" customHeight="1">
      <c r="A81" s="83"/>
      <c r="B81" s="83"/>
      <c r="C81" s="83"/>
      <c r="D81" s="83"/>
      <c r="E81" s="128"/>
      <c r="F81" s="83"/>
      <c r="G81" s="83"/>
      <c r="H81" s="128"/>
      <c r="I81" s="83"/>
      <c r="J81" s="83"/>
      <c r="K81" s="83"/>
      <c r="L81" s="83"/>
    </row>
    <row r="82" spans="1:12" ht="16.5" customHeight="1">
      <c r="A82" s="78">
        <v>1</v>
      </c>
      <c r="B82" s="61" t="s">
        <v>78</v>
      </c>
      <c r="C82" s="79"/>
      <c r="D82" s="80"/>
      <c r="E82" s="129"/>
      <c r="F82" s="79"/>
      <c r="G82" s="79"/>
      <c r="H82" s="129"/>
      <c r="I82" s="79"/>
      <c r="J82" s="79"/>
      <c r="K82" s="79"/>
      <c r="L82" s="79"/>
    </row>
    <row r="83" spans="1:12" ht="16.5" customHeight="1">
      <c r="A83" s="78"/>
      <c r="B83" s="254" t="s">
        <v>113</v>
      </c>
      <c r="C83" s="79"/>
      <c r="D83" s="80"/>
      <c r="E83" s="129"/>
      <c r="F83" s="79"/>
      <c r="G83" s="79"/>
      <c r="H83" s="129"/>
      <c r="I83" s="79"/>
      <c r="J83" s="79"/>
      <c r="K83" s="79"/>
      <c r="L83" s="79"/>
    </row>
    <row r="84" spans="1:12" ht="16.5" customHeight="1">
      <c r="A84" s="78"/>
      <c r="B84" s="255" t="s">
        <v>114</v>
      </c>
      <c r="C84" s="79"/>
      <c r="D84" s="80"/>
      <c r="E84" s="129"/>
      <c r="F84" s="79"/>
      <c r="G84" s="79"/>
      <c r="H84" s="129"/>
      <c r="I84" s="79"/>
      <c r="J84" s="79"/>
      <c r="K84" s="79"/>
      <c r="L84" s="79"/>
    </row>
    <row r="85" spans="1:12" ht="16.5" customHeight="1">
      <c r="A85" s="78"/>
      <c r="B85" s="255" t="s">
        <v>115</v>
      </c>
      <c r="C85" s="79"/>
      <c r="D85" s="80"/>
      <c r="E85" s="129"/>
      <c r="F85" s="79"/>
      <c r="G85" s="79"/>
      <c r="H85" s="129"/>
      <c r="I85" s="79"/>
      <c r="J85" s="79"/>
      <c r="K85" s="79"/>
      <c r="L85" s="79"/>
    </row>
    <row r="86" spans="1:12" ht="16.5" customHeight="1">
      <c r="A86" s="78"/>
      <c r="B86" s="255" t="s">
        <v>116</v>
      </c>
      <c r="C86" s="79"/>
      <c r="D86" s="80"/>
      <c r="E86" s="129"/>
      <c r="F86" s="79"/>
      <c r="G86" s="79"/>
      <c r="H86" s="129"/>
      <c r="I86" s="79"/>
      <c r="J86" s="79"/>
      <c r="K86" s="79"/>
      <c r="L86" s="79"/>
    </row>
    <row r="87" spans="1:12" ht="16.5" customHeight="1">
      <c r="A87" s="78"/>
      <c r="B87" s="255" t="s">
        <v>117</v>
      </c>
      <c r="C87" s="79"/>
      <c r="D87" s="80"/>
      <c r="E87" s="129"/>
      <c r="F87" s="79"/>
      <c r="G87" s="79"/>
      <c r="H87" s="129"/>
      <c r="I87" s="79"/>
      <c r="J87" s="79"/>
      <c r="K87" s="79"/>
      <c r="L87" s="79"/>
    </row>
    <row r="88" spans="1:12" ht="16.5" customHeight="1">
      <c r="A88" s="78"/>
      <c r="B88" s="256" t="s">
        <v>118</v>
      </c>
      <c r="C88" s="79"/>
      <c r="D88" s="80"/>
      <c r="E88" s="129"/>
      <c r="F88" s="79"/>
      <c r="G88" s="79"/>
      <c r="H88" s="129"/>
      <c r="I88" s="79"/>
      <c r="J88" s="79"/>
      <c r="K88" s="79"/>
      <c r="L88" s="79"/>
    </row>
    <row r="89" spans="1:12" ht="16.5" customHeight="1">
      <c r="A89" s="78"/>
      <c r="B89" s="61"/>
      <c r="C89" s="79"/>
      <c r="D89" s="80"/>
      <c r="E89" s="129"/>
      <c r="F89" s="79"/>
      <c r="G89" s="79"/>
      <c r="H89" s="129"/>
      <c r="I89" s="79"/>
      <c r="J89" s="79"/>
      <c r="K89" s="79"/>
      <c r="L89" s="79"/>
    </row>
    <row r="90" spans="1:12" ht="16.5" customHeight="1">
      <c r="A90" s="81">
        <v>2</v>
      </c>
      <c r="B90" s="259" t="s">
        <v>55</v>
      </c>
      <c r="C90" s="259"/>
      <c r="D90" s="259"/>
      <c r="E90" s="259"/>
      <c r="F90" s="259"/>
      <c r="G90" s="259"/>
      <c r="H90" s="259"/>
      <c r="I90" s="259"/>
      <c r="J90" s="259"/>
      <c r="K90" s="259"/>
      <c r="L90" s="259"/>
    </row>
    <row r="91" spans="1:12" ht="16.5" customHeight="1">
      <c r="A91" s="81"/>
      <c r="B91" s="61"/>
      <c r="C91" s="59"/>
      <c r="D91" s="60"/>
      <c r="E91" s="126"/>
      <c r="F91" s="59"/>
      <c r="G91" s="59"/>
      <c r="H91" s="126"/>
      <c r="I91" s="59"/>
      <c r="J91" s="59"/>
      <c r="K91" s="59"/>
      <c r="L91" s="59"/>
    </row>
    <row r="92" spans="1:12" ht="33" customHeight="1">
      <c r="A92" s="81">
        <v>3</v>
      </c>
      <c r="B92" s="258" t="s">
        <v>109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</row>
    <row r="93" spans="1:12" ht="16.5" customHeight="1">
      <c r="A93" s="81"/>
      <c r="B93" s="61"/>
      <c r="C93" s="59"/>
      <c r="D93" s="60"/>
      <c r="E93" s="126"/>
      <c r="F93" s="59"/>
      <c r="G93" s="59"/>
      <c r="H93" s="126"/>
      <c r="I93" s="59"/>
      <c r="J93" s="59"/>
      <c r="K93" s="59"/>
      <c r="L93" s="59"/>
    </row>
    <row r="94" spans="1:12" ht="39" customHeight="1">
      <c r="A94" s="81">
        <v>4</v>
      </c>
      <c r="B94" s="258" t="s">
        <v>79</v>
      </c>
      <c r="C94" s="258"/>
      <c r="D94" s="258"/>
      <c r="E94" s="258"/>
      <c r="F94" s="258"/>
      <c r="G94" s="258"/>
      <c r="H94" s="258"/>
      <c r="I94" s="258"/>
      <c r="J94" s="258"/>
      <c r="K94" s="258"/>
      <c r="L94" s="258"/>
    </row>
    <row r="95" spans="1:12" ht="16.5" customHeight="1">
      <c r="A95" s="81"/>
      <c r="B95" s="62" t="s">
        <v>71</v>
      </c>
      <c r="C95" s="63"/>
      <c r="D95" s="64"/>
      <c r="E95" s="130"/>
      <c r="F95" s="63"/>
      <c r="G95" s="63"/>
      <c r="H95" s="130"/>
      <c r="I95" s="63"/>
      <c r="J95" s="63"/>
      <c r="K95" s="63"/>
      <c r="L95" s="63"/>
    </row>
    <row r="96" spans="1:12" ht="16.5" customHeight="1">
      <c r="A96" s="81"/>
      <c r="B96" s="62"/>
      <c r="C96" s="63"/>
      <c r="D96" s="64"/>
      <c r="E96" s="130"/>
      <c r="F96" s="63"/>
      <c r="G96" s="63"/>
      <c r="H96" s="130"/>
      <c r="I96" s="63"/>
      <c r="J96" s="63"/>
      <c r="K96" s="63"/>
      <c r="L96" s="63"/>
    </row>
    <row r="97" spans="1:12" ht="16.5" customHeight="1">
      <c r="A97" s="81">
        <v>5</v>
      </c>
      <c r="B97" s="258" t="s">
        <v>110</v>
      </c>
      <c r="C97" s="258"/>
      <c r="D97" s="258"/>
      <c r="E97" s="258"/>
      <c r="F97" s="258"/>
      <c r="G97" s="258"/>
      <c r="H97" s="258"/>
      <c r="I97" s="258"/>
      <c r="J97" s="258"/>
      <c r="K97" s="258"/>
      <c r="L97" s="258"/>
    </row>
    <row r="98" spans="1:12" ht="16.5" customHeight="1">
      <c r="A98" s="81"/>
      <c r="B98" s="62" t="s">
        <v>72</v>
      </c>
      <c r="C98" s="63"/>
      <c r="D98" s="64"/>
      <c r="E98" s="130"/>
      <c r="F98" s="63"/>
      <c r="G98" s="63"/>
      <c r="H98" s="130"/>
      <c r="I98" s="63"/>
      <c r="J98" s="63"/>
      <c r="K98" s="63"/>
      <c r="L98" s="63"/>
    </row>
    <row r="99" spans="1:12" ht="16.5" customHeight="1">
      <c r="A99" s="81"/>
      <c r="B99" s="59"/>
      <c r="C99" s="63"/>
      <c r="D99" s="64"/>
      <c r="E99" s="130"/>
      <c r="F99" s="63"/>
      <c r="G99" s="63"/>
      <c r="H99" s="130"/>
      <c r="I99" s="63"/>
      <c r="J99" s="63"/>
      <c r="K99" s="63"/>
      <c r="L99" s="63"/>
    </row>
    <row r="100" spans="1:12" ht="16.5" customHeight="1">
      <c r="A100" s="81">
        <v>6</v>
      </c>
      <c r="B100" s="258" t="s">
        <v>73</v>
      </c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</row>
    <row r="101" spans="1:12" ht="16.5" customHeight="1">
      <c r="A101" s="81"/>
      <c r="B101" s="61"/>
      <c r="C101" s="59"/>
      <c r="D101" s="60"/>
      <c r="E101" s="126"/>
      <c r="F101" s="59"/>
      <c r="G101" s="59"/>
      <c r="H101" s="126"/>
      <c r="I101" s="59"/>
      <c r="J101" s="59"/>
      <c r="K101" s="59"/>
      <c r="L101" s="59"/>
    </row>
    <row r="102" spans="1:12" ht="16.5" customHeight="1">
      <c r="A102" s="81">
        <v>7</v>
      </c>
      <c r="B102" s="258" t="s">
        <v>75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</row>
    <row r="103" spans="1:12" ht="16.5" customHeight="1">
      <c r="A103" s="81"/>
      <c r="B103" s="59"/>
      <c r="C103" s="66"/>
      <c r="D103" s="67"/>
      <c r="E103" s="126"/>
      <c r="F103" s="66"/>
      <c r="G103" s="66"/>
      <c r="H103" s="126"/>
      <c r="I103" s="66"/>
      <c r="J103" s="66"/>
      <c r="K103" s="66"/>
      <c r="L103" s="66"/>
    </row>
    <row r="104" spans="1:12" ht="34.5" customHeight="1">
      <c r="A104" s="81">
        <v>8</v>
      </c>
      <c r="B104" s="258" t="s">
        <v>74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</row>
    <row r="105" spans="1:12" ht="16.5" customHeight="1">
      <c r="A105" s="81"/>
      <c r="C105" s="59"/>
      <c r="D105" s="60"/>
      <c r="E105" s="126"/>
      <c r="F105" s="59"/>
      <c r="G105" s="59"/>
      <c r="H105" s="126"/>
      <c r="I105" s="59"/>
      <c r="J105" s="59"/>
      <c r="K105" s="59"/>
      <c r="L105" s="59"/>
    </row>
    <row r="106" spans="1:12" ht="33.75" customHeight="1">
      <c r="A106" s="81">
        <v>9</v>
      </c>
      <c r="B106" s="258" t="s">
        <v>111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</row>
    <row r="107" spans="1:4" s="111" customFormat="1" ht="16.5" customHeight="1">
      <c r="A107" s="140"/>
      <c r="D107" s="141"/>
    </row>
    <row r="108" spans="1:4" s="111" customFormat="1" ht="16.5" customHeight="1">
      <c r="A108" s="140"/>
      <c r="D108" s="141"/>
    </row>
    <row r="109" spans="1:4" s="111" customFormat="1" ht="16.5" customHeight="1">
      <c r="A109" s="113"/>
      <c r="D109" s="141"/>
    </row>
    <row r="110" spans="1:4" s="111" customFormat="1" ht="16.5" customHeight="1">
      <c r="A110" s="113"/>
      <c r="D110" s="141"/>
    </row>
    <row r="111" spans="1:4" s="111" customFormat="1" ht="16.5" customHeight="1">
      <c r="A111" s="113"/>
      <c r="D111" s="141"/>
    </row>
    <row r="112" spans="1:4" s="111" customFormat="1" ht="16.5" customHeight="1">
      <c r="A112" s="113"/>
      <c r="D112" s="141"/>
    </row>
    <row r="113" s="111" customFormat="1" ht="16.5" customHeight="1">
      <c r="D113" s="141"/>
    </row>
    <row r="114" spans="1:4" ht="16.5" customHeight="1">
      <c r="A114" s="111"/>
      <c r="B114" s="111"/>
      <c r="C114" s="111"/>
      <c r="D114" s="141"/>
    </row>
    <row r="115" spans="1:4" ht="16.5" customHeight="1">
      <c r="A115" s="111"/>
      <c r="B115" s="111"/>
      <c r="C115" s="111"/>
      <c r="D115" s="141"/>
    </row>
    <row r="116" spans="1:4" ht="16.5" customHeight="1">
      <c r="A116" s="111"/>
      <c r="B116" s="111"/>
      <c r="C116" s="111"/>
      <c r="D116" s="141"/>
    </row>
    <row r="117" spans="1:4" ht="16.5" customHeight="1">
      <c r="A117" s="111"/>
      <c r="B117" s="111"/>
      <c r="C117" s="111"/>
      <c r="D117" s="141"/>
    </row>
    <row r="118" ht="16.5" customHeight="1">
      <c r="D118" s="18"/>
    </row>
    <row r="119" ht="16.5" customHeight="1">
      <c r="D119" s="18"/>
    </row>
    <row r="120" ht="16.5" customHeight="1">
      <c r="D120" s="18"/>
    </row>
    <row r="121" ht="16.5" customHeight="1">
      <c r="D121" s="18"/>
    </row>
    <row r="122" ht="16.5" customHeight="1">
      <c r="D122" s="18"/>
    </row>
    <row r="123" ht="16.5" customHeight="1">
      <c r="D123" s="18"/>
    </row>
    <row r="124" ht="16.5" customHeight="1">
      <c r="D124" s="18"/>
    </row>
    <row r="125" ht="16.5" customHeight="1">
      <c r="D125" s="18"/>
    </row>
    <row r="126" ht="16.5" customHeight="1">
      <c r="D126" s="18"/>
    </row>
    <row r="127" spans="1:4" ht="16.5" customHeight="1">
      <c r="A127" s="235"/>
      <c r="B127" s="235"/>
      <c r="C127" s="235"/>
      <c r="D127" s="236"/>
    </row>
    <row r="128" spans="1:4" ht="16.5" customHeight="1">
      <c r="A128" s="235"/>
      <c r="B128" s="235"/>
      <c r="C128" s="235"/>
      <c r="D128" s="236"/>
    </row>
    <row r="129" spans="1:4" ht="12.75">
      <c r="A129" s="237" t="s">
        <v>7</v>
      </c>
      <c r="B129" s="238" t="s">
        <v>8</v>
      </c>
      <c r="C129" s="239" t="s">
        <v>9</v>
      </c>
      <c r="D129" s="240" t="s">
        <v>90</v>
      </c>
    </row>
    <row r="130" spans="1:4" ht="16.5">
      <c r="A130" s="241" t="s">
        <v>83</v>
      </c>
      <c r="B130" s="242">
        <v>0</v>
      </c>
      <c r="C130" s="242">
        <v>0.13</v>
      </c>
      <c r="D130" s="240" t="s">
        <v>10</v>
      </c>
    </row>
    <row r="131" spans="1:4" ht="16.5">
      <c r="A131" s="241" t="s">
        <v>84</v>
      </c>
      <c r="B131" s="242">
        <v>0</v>
      </c>
      <c r="C131" s="242">
        <v>0.13</v>
      </c>
      <c r="D131" s="243" t="s">
        <v>11</v>
      </c>
    </row>
    <row r="132" spans="1:4" ht="16.5">
      <c r="A132" s="241" t="s">
        <v>85</v>
      </c>
      <c r="B132" s="242">
        <v>0</v>
      </c>
      <c r="C132" s="242">
        <v>0.14</v>
      </c>
      <c r="D132" s="244" t="s">
        <v>12</v>
      </c>
    </row>
    <row r="133" spans="1:4" ht="16.5">
      <c r="A133" s="241" t="s">
        <v>86</v>
      </c>
      <c r="B133" s="242">
        <v>0</v>
      </c>
      <c r="C133" s="242">
        <v>0.15</v>
      </c>
      <c r="D133" s="243" t="s">
        <v>13</v>
      </c>
    </row>
    <row r="134" spans="1:4" ht="16.5">
      <c r="A134" s="241" t="s">
        <v>89</v>
      </c>
      <c r="B134" s="245">
        <v>0.09975</v>
      </c>
      <c r="C134" s="242">
        <v>0.05</v>
      </c>
      <c r="D134" s="243" t="s">
        <v>14</v>
      </c>
    </row>
    <row r="135" spans="1:4" ht="16.5">
      <c r="A135" s="241" t="s">
        <v>3</v>
      </c>
      <c r="B135" s="242">
        <v>0</v>
      </c>
      <c r="C135" s="242">
        <v>0.13</v>
      </c>
      <c r="D135" s="243"/>
    </row>
    <row r="136" spans="1:4" ht="16.5">
      <c r="A136" s="241" t="s">
        <v>4</v>
      </c>
      <c r="B136" s="242">
        <v>0.08</v>
      </c>
      <c r="C136" s="242">
        <v>0.05</v>
      </c>
      <c r="D136" s="243"/>
    </row>
    <row r="137" spans="1:4" ht="16.5">
      <c r="A137" s="241" t="s">
        <v>5</v>
      </c>
      <c r="B137" s="242">
        <v>0.05</v>
      </c>
      <c r="C137" s="242">
        <v>0.05</v>
      </c>
      <c r="D137" s="243"/>
    </row>
    <row r="138" spans="1:4" ht="16.5">
      <c r="A138" s="241" t="s">
        <v>6</v>
      </c>
      <c r="B138" s="242">
        <v>0</v>
      </c>
      <c r="C138" s="242">
        <v>0.05</v>
      </c>
      <c r="D138" s="243"/>
    </row>
    <row r="139" spans="1:4" ht="16.5">
      <c r="A139" s="241" t="s">
        <v>88</v>
      </c>
      <c r="B139" s="242">
        <v>0.07</v>
      </c>
      <c r="C139" s="242">
        <v>0.05</v>
      </c>
      <c r="D139" s="243"/>
    </row>
    <row r="140" spans="1:4" ht="12.75">
      <c r="A140" s="243"/>
      <c r="B140" s="243"/>
      <c r="C140" s="243"/>
      <c r="D140" s="243"/>
    </row>
    <row r="141" spans="1:4" ht="16.5">
      <c r="A141" s="246" t="s">
        <v>87</v>
      </c>
      <c r="B141" s="243"/>
      <c r="C141" s="243"/>
      <c r="D141" s="243"/>
    </row>
    <row r="142" spans="1:4" ht="12.75">
      <c r="A142" s="247">
        <v>1</v>
      </c>
      <c r="B142" s="243"/>
      <c r="C142" s="243"/>
      <c r="D142" s="243"/>
    </row>
    <row r="143" spans="1:4" ht="12.75">
      <c r="A143" s="247">
        <v>2</v>
      </c>
      <c r="B143" s="243"/>
      <c r="C143" s="243"/>
      <c r="D143" s="243"/>
    </row>
    <row r="144" spans="1:4" ht="12.75">
      <c r="A144" s="247">
        <v>3</v>
      </c>
      <c r="B144" s="243"/>
      <c r="C144" s="243"/>
      <c r="D144" s="243"/>
    </row>
    <row r="145" spans="1:4" ht="12.75">
      <c r="A145" s="247">
        <v>4</v>
      </c>
      <c r="B145" s="243"/>
      <c r="C145" s="243"/>
      <c r="D145" s="243"/>
    </row>
    <row r="146" spans="1:4" ht="12.75">
      <c r="A146" s="247">
        <v>5</v>
      </c>
      <c r="B146" s="235"/>
      <c r="C146" s="235"/>
      <c r="D146" s="235"/>
    </row>
    <row r="147" spans="1:4" ht="12.75">
      <c r="A147" s="235"/>
      <c r="B147" s="235"/>
      <c r="C147" s="235"/>
      <c r="D147" s="235"/>
    </row>
    <row r="148" spans="1:4" ht="12.75">
      <c r="A148" s="235"/>
      <c r="B148" s="235"/>
      <c r="C148" s="235"/>
      <c r="D148" s="235"/>
    </row>
    <row r="149" spans="1:4" ht="12.75">
      <c r="A149" s="235"/>
      <c r="B149" s="235"/>
      <c r="C149" s="235"/>
      <c r="D149" s="235"/>
    </row>
    <row r="150" spans="1:4" ht="12.75">
      <c r="A150" s="235"/>
      <c r="B150" s="235"/>
      <c r="C150" s="235"/>
      <c r="D150" s="235"/>
    </row>
  </sheetData>
  <sheetProtection password="9B9E" sheet="1" objects="1" scenarios="1" insertHyperlinks="0" selectLockedCells="1"/>
  <mergeCells count="31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80:L80"/>
    <mergeCell ref="C66:D66"/>
    <mergeCell ref="C68:D68"/>
    <mergeCell ref="K9:L9"/>
    <mergeCell ref="B56:D56"/>
    <mergeCell ref="B58:D58"/>
    <mergeCell ref="C64:D64"/>
    <mergeCell ref="B12:I12"/>
    <mergeCell ref="B78:L78"/>
    <mergeCell ref="A76:L76"/>
    <mergeCell ref="B104:L104"/>
    <mergeCell ref="B106:L106"/>
    <mergeCell ref="B90:L90"/>
    <mergeCell ref="B92:L92"/>
    <mergeCell ref="B94:L94"/>
    <mergeCell ref="B97:L97"/>
    <mergeCell ref="B100:L100"/>
    <mergeCell ref="B102:L102"/>
  </mergeCells>
  <dataValidations count="3">
    <dataValidation type="list" allowBlank="1" showInputMessage="1" showErrorMessage="1" sqref="G56:H56 G54:G55">
      <formula1>$D$129:$D$134</formula1>
    </dataValidation>
    <dataValidation type="list" showInputMessage="1" showErrorMessage="1" sqref="D1">
      <formula1>$A$129:$A$139</formula1>
    </dataValidation>
    <dataValidation type="list" allowBlank="1" showInputMessage="1" showErrorMessage="1" sqref="F1">
      <formula1>$A$141:$A$146</formula1>
    </dataValidation>
  </dataValidations>
  <hyperlinks>
    <hyperlink ref="D73" r:id="rId1" display="eric.gagne@freemanco.com"/>
  </hyperlinks>
  <printOptions horizontalCentered="1"/>
  <pageMargins left="0.25" right="0.25" top="0.75" bottom="0.75" header="0.3" footer="0.3"/>
  <pageSetup fitToHeight="0" fitToWidth="1" horizontalDpi="600" verticalDpi="600" orientation="portrait" scale="70" r:id="rId3"/>
  <headerFooter alignWithMargins="0">
    <oddFooter>&amp;L&amp;8&amp;F</oddFooter>
  </headerFooter>
  <rowBreaks count="1" manualBreakCount="1">
    <brk id="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Maria Petrella</cp:lastModifiedBy>
  <cp:lastPrinted>2018-01-15T16:31:08Z</cp:lastPrinted>
  <dcterms:created xsi:type="dcterms:W3CDTF">2007-02-05T22:05:48Z</dcterms:created>
  <dcterms:modified xsi:type="dcterms:W3CDTF">2018-05-28T14:31:12Z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2016-09-01T09:49:22Z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28cf69c5-fa48-462a-b5cd-27b6f9d2bd5f&lt;/propertyId&gt;&lt;period&gt;months&lt;/period&gt;&lt;/formula&gt;</vt:lpwstr>
  </property>
  <property fmtid="{D5CDD505-2E9C-101B-9397-08002B2CF9AE}" pid="4" name="_dlc_policyId">
    <vt:lpwstr>/avwtelav/fr-ca/Documents</vt:lpwstr>
  </property>
  <property fmtid="{D5CDD505-2E9C-101B-9397-08002B2CF9AE}" pid="5" name="e1dcb9d4f6fd424e8295232a287185e3">
    <vt:lpwstr>Freeman Audio Visual Canada|4280a9a0-f770-445a-8871-cdce01e32931</vt:lpwstr>
  </property>
  <property fmtid="{D5CDD505-2E9C-101B-9397-08002B2CF9AE}" pid="6" name="DocumentType">
    <vt:lpwstr>13;#Form|758d8b00-28cc-4928-8f89-408ea3e8d309</vt:lpwstr>
  </property>
  <property fmtid="{D5CDD505-2E9C-101B-9397-08002B2CF9AE}" pid="7" name="FreemanLocation">
    <vt:lpwstr>15;#Freeman Audio Visual Canada|4280a9a0-f770-445a-8871-cdce01e32931</vt:lpwstr>
  </property>
  <property fmtid="{D5CDD505-2E9C-101B-9397-08002B2CF9AE}" pid="8" name="BusinessArea">
    <vt:lpwstr>9;#Freeman Audio Visual Canada|4280a9a0-f770-445a-8871-cdce01e32931</vt:lpwstr>
  </property>
  <property fmtid="{D5CDD505-2E9C-101B-9397-08002B2CF9AE}" pid="9" name="o17394bb30bc440bb3e4a17dd836c93b">
    <vt:lpwstr>Form|758d8b00-28cc-4928-8f89-408ea3e8d309</vt:lpwstr>
  </property>
  <property fmtid="{D5CDD505-2E9C-101B-9397-08002B2CF9AE}" pid="10" name="FreemanDescription">
    <vt:lpwstr/>
  </property>
  <property fmtid="{D5CDD505-2E9C-101B-9397-08002B2CF9AE}" pid="11" name="e77b33b1bde14fc4aa83ff017914e115">
    <vt:lpwstr>Freeman Audio Visual Canada|4280a9a0-f770-445a-8871-cdce01e32931</vt:lpwstr>
  </property>
  <property fmtid="{D5CDD505-2E9C-101B-9397-08002B2CF9AE}" pid="12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3" name="Categorie">
    <vt:lpwstr>Formulaires officiels</vt:lpwstr>
  </property>
  <property fmtid="{D5CDD505-2E9C-101B-9397-08002B2CF9AE}" pid="14" name="Order">
    <vt:lpwstr>37800.0000000000</vt:lpwstr>
  </property>
</Properties>
</file>